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VertriebPM\Tools\2022\"/>
    </mc:Choice>
  </mc:AlternateContent>
  <xr:revisionPtr revIDLastSave="0" documentId="13_ncr:1_{F73382EF-F854-4DBE-B51B-8179ABEC2F28}" xr6:coauthVersionLast="46" xr6:coauthVersionMax="46" xr10:uidLastSave="{00000000-0000-0000-0000-000000000000}"/>
  <workbookProtection workbookAlgorithmName="SHA-512" workbookHashValue="f207b9yUZZq3YoEbpLCBda+zrwAuVotu+smKw04KnExBmlTTv7ouc4aJ9OoK3017XAHHH+4U2an1p+RMMXf7Kw==" workbookSaltValue="+W7zjF7KyAy0JXTjOECh2w==" workbookSpinCount="100000" lockStructure="1"/>
  <bookViews>
    <workbookView xWindow="-120" yWindow="-120" windowWidth="29040" windowHeight="15840" xr2:uid="{00000000-000D-0000-FFFF-FFFF00000000}"/>
  </bookViews>
  <sheets>
    <sheet name="Renteninfo" sheetId="1" r:id="rId1"/>
    <sheet name="Hilfe" sheetId="2" state="hidden" r:id="rId2"/>
  </sheets>
  <definedNames>
    <definedName name="_xlnm.Print_Area" localSheetId="0">Renteninfo!$A$1:$AA$118,Renteninfo!$AB$22:$AH$57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  <c r="AG29" i="1" l="1"/>
  <c r="C36" i="2" l="1"/>
  <c r="C35" i="2" s="1"/>
  <c r="AF30" i="1"/>
  <c r="AG30" i="1" l="1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49" i="2"/>
  <c r="C48" i="2"/>
  <c r="C47" i="2"/>
  <c r="C46" i="2"/>
  <c r="C45" i="2"/>
  <c r="C44" i="2"/>
  <c r="C40" i="2"/>
  <c r="C41" i="2"/>
  <c r="C42" i="2"/>
  <c r="C43" i="2"/>
  <c r="C39" i="2"/>
  <c r="B2" i="2" l="1"/>
  <c r="I69" i="1" l="1"/>
  <c r="W74" i="1"/>
  <c r="P74" i="1"/>
  <c r="B27" i="2" l="1"/>
  <c r="B19" i="2"/>
  <c r="AD31" i="1" s="1"/>
  <c r="B26" i="2" l="1"/>
  <c r="H24" i="1"/>
  <c r="A6" i="1" l="1"/>
  <c r="AE30" i="1"/>
  <c r="G77" i="1"/>
  <c r="B17" i="2"/>
  <c r="AE32" i="1" l="1"/>
  <c r="C10" i="2"/>
  <c r="AG44" i="1" l="1"/>
  <c r="AG45" i="1" s="1"/>
  <c r="AF44" i="1"/>
  <c r="AF45" i="1" s="1"/>
  <c r="B36" i="2"/>
  <c r="B35" i="2" s="1"/>
  <c r="AE37" i="1" s="1"/>
  <c r="AE35" i="1"/>
  <c r="AG35" i="1" s="1"/>
  <c r="AE36" i="1"/>
  <c r="AG36" i="1" s="1"/>
  <c r="P76" i="1"/>
  <c r="D42" i="1"/>
  <c r="AE44" i="1" l="1"/>
  <c r="AE45" i="1" s="1"/>
  <c r="B16" i="2"/>
  <c r="B18" i="2" l="1"/>
  <c r="AE25" i="1" s="1"/>
  <c r="AE47" i="1" s="1"/>
  <c r="B20" i="2"/>
  <c r="B21" i="2" l="1"/>
  <c r="N45" i="1" s="1"/>
  <c r="B24" i="2"/>
  <c r="U110" i="1" s="1"/>
  <c r="B22" i="2"/>
  <c r="Q46" i="1" s="1"/>
</calcChain>
</file>

<file path=xl/sharedStrings.xml><?xml version="1.0" encoding="utf-8"?>
<sst xmlns="http://schemas.openxmlformats.org/spreadsheetml/2006/main" count="77" uniqueCount="71">
  <si>
    <t>Jahr</t>
  </si>
  <si>
    <t>Stand</t>
  </si>
  <si>
    <t>10729 Berlin</t>
  </si>
  <si>
    <t xml:space="preserve">bis zum </t>
  </si>
  <si>
    <t>.</t>
  </si>
  <si>
    <t>Altersrente zum gewünschten Rentenbeginn</t>
  </si>
  <si>
    <t>(Abzug 3,6% pro vorgezogenem Jahr)</t>
  </si>
  <si>
    <t>angesetzt wird:</t>
  </si>
  <si>
    <t>Nicht verheiratet</t>
  </si>
  <si>
    <t>Verheiratet</t>
  </si>
  <si>
    <t>manuelle Eingabe</t>
  </si>
  <si>
    <t>monatliches Netto-Einkommen</t>
  </si>
  <si>
    <t>Geschätzte Rentenlücke</t>
  </si>
  <si>
    <t>Krankenversicherung</t>
  </si>
  <si>
    <t>Pflegeversicherung</t>
  </si>
  <si>
    <t>BBG KV/Pflege</t>
  </si>
  <si>
    <t>Alter</t>
  </si>
  <si>
    <t>Ertragsanteil (%)</t>
  </si>
  <si>
    <t>Ihr heutiges Alter</t>
  </si>
  <si>
    <t>…..</t>
  </si>
  <si>
    <t>Geburtsdatum</t>
  </si>
  <si>
    <t>Datum der Information</t>
  </si>
  <si>
    <t>Anpassung 1%</t>
  </si>
  <si>
    <t>Anpassung 2%</t>
  </si>
  <si>
    <t>Alter heute</t>
  </si>
  <si>
    <t>Alter bei Bescheid</t>
  </si>
  <si>
    <t>Alter d. Bescheides</t>
  </si>
  <si>
    <t>Zeit bis Rente im Bescheid</t>
  </si>
  <si>
    <t>Rentenbeginnalter lt. Bescheid</t>
  </si>
  <si>
    <t>Kaufkraftverlust</t>
  </si>
  <si>
    <t>besitzen.</t>
  </si>
  <si>
    <t>Herr</t>
  </si>
  <si>
    <t>xxx</t>
  </si>
  <si>
    <t>Ihre Renteninformation</t>
  </si>
  <si>
    <t>Vorhandene Absicherung als Netto-Rente</t>
  </si>
  <si>
    <t>Minimalrentenbeginn</t>
  </si>
  <si>
    <t>Fehlermeldung</t>
  </si>
  <si>
    <t>Quelle: Eigene Berechnungen auf Basis Ihrer Angaben und der gesetzlichen Daten.</t>
  </si>
  <si>
    <t>Für die Richtigkeit der Angaben kann keine Gewähr übernommen werden, denn Programm- und Berechnungsfehler sind trotz sorgfältigstem Vorgehen nicht ausgeschlossen.</t>
  </si>
  <si>
    <t>evt. zzgl. Steuern &amp; Sozialabgaben auf die vorhandene Absicherung</t>
  </si>
  <si>
    <t>Max Muster</t>
  </si>
  <si>
    <t>Durchschnittseinkommen</t>
  </si>
  <si>
    <t>Rentenwert West</t>
  </si>
  <si>
    <t>Rentenwert Ost</t>
  </si>
  <si>
    <t>(inkl. Zusatzbeitrag)</t>
  </si>
  <si>
    <t>abzüglich geschätzter Beitrag zur GKV*</t>
  </si>
  <si>
    <t>abzüglich geschätzer Beitrag zur Pflege*</t>
  </si>
  <si>
    <t>geschätzte Einkommensteuer*</t>
  </si>
  <si>
    <t>(Kinderlos)</t>
  </si>
  <si>
    <t>= aktualisieren</t>
  </si>
  <si>
    <t>Rentenlücke mit Inflationsbetrachtung (2% p. a.):</t>
  </si>
  <si>
    <t>Wunschrentenberechnung</t>
  </si>
  <si>
    <t>Jahresrente</t>
  </si>
  <si>
    <t>Einkommen</t>
  </si>
  <si>
    <t>Single</t>
  </si>
  <si>
    <t>Verh.</t>
  </si>
  <si>
    <t>Geschätzter Steuersatz</t>
  </si>
  <si>
    <t>*inkl. durchschn. Zusatzbeitrag, Kinderlos, vereinfachter durchschn. Steuersatz ohne weitere Einkünfte</t>
  </si>
  <si>
    <t>Nettorente</t>
  </si>
  <si>
    <t>Im Alter</t>
  </si>
  <si>
    <t>gewünschte Gesamt-Netto-Rente</t>
  </si>
  <si>
    <t>Rente laut Renteninformation</t>
  </si>
  <si>
    <t>Alle Angaben pro Monat</t>
  </si>
  <si>
    <t>EU</t>
  </si>
  <si>
    <t>Standardwerte im Alter</t>
  </si>
  <si>
    <r>
      <t xml:space="preserve">Wunschrentenalter
</t>
    </r>
    <r>
      <rPr>
        <sz val="6"/>
        <color theme="1"/>
        <rFont val="Arial"/>
        <family val="2"/>
      </rPr>
      <t>Laut Renteninfo vorgesehen:</t>
    </r>
  </si>
  <si>
    <t>Abzüge</t>
  </si>
  <si>
    <t>Ergebnis</t>
  </si>
  <si>
    <t>bei BU / Erwerbsminderung</t>
  </si>
  <si>
    <t xml:space="preserve">bei voller </t>
  </si>
  <si>
    <t>halber Erwerbsmind.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</si>
</sst>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#,##0\ &quot;€&quot;"/>
    <numFmt numFmtId="165" formatCode="#,##0.00\ &quot;EUR&quot;"/>
    <numFmt numFmtId="166" formatCode="#,##0\ &quot;EUR&quot;"/>
    <numFmt numFmtId="167" formatCode="0\ &quot;Jahre&quot;"/>
    <numFmt numFmtId="168" formatCode="#,##0\ &quot;€&quot;\ &quot;mtl.&quot;"/>
    <numFmt numFmtId="169" formatCode="0&quot;. Lj.&quot;"/>
    <numFmt numFmtId="170" formatCode="_-* #,##0\ &quot;€&quot;_-;\-* #,##0\ &quot;€&quot;_-;_-* &quot;-&quot;??\ &quot;€&quot;_-;_-@_-"/>
    <numFmt numFmtId="171" formatCode="#,##0.00\ &quot;€&quot;"/>
  </numFmts>
  <fonts count="2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0"/>
      <name val="Arial"/>
      <family val="2"/>
    </font>
    <font>
      <b/>
      <sz val="34"/>
      <name val="Arial"/>
      <family val="2"/>
    </font>
    <font>
      <sz val="12"/>
      <name val="Arial"/>
      <family val="2"/>
    </font>
    <font>
      <b/>
      <sz val="14"/>
      <color indexed="9"/>
      <name val="Arial"/>
      <family val="2"/>
    </font>
    <font>
      <sz val="10"/>
      <name val="GerlingQuay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5"/>
      <color theme="1"/>
      <name val="Arial"/>
      <family val="2"/>
    </font>
    <font>
      <sz val="11"/>
      <color rgb="FF9C6500"/>
      <name val="Calibri"/>
      <family val="2"/>
      <scheme val="minor"/>
    </font>
    <font>
      <sz val="6"/>
      <color theme="1"/>
      <name val="Arial"/>
      <family val="2"/>
    </font>
    <font>
      <b/>
      <sz val="10"/>
      <name val="Arial"/>
      <family val="2"/>
    </font>
    <font>
      <sz val="10"/>
      <color rgb="FF9C0006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7">
    <xf numFmtId="0" fontId="0" fillId="0" borderId="0"/>
    <xf numFmtId="0" fontId="5" fillId="2" borderId="0" applyNumberFormat="0" applyBorder="0" applyAlignment="0" applyProtection="0"/>
    <xf numFmtId="0" fontId="11" fillId="0" borderId="0"/>
    <xf numFmtId="9" fontId="5" fillId="0" borderId="0" applyFont="0" applyFill="0" applyBorder="0" applyAlignment="0" applyProtection="0"/>
    <xf numFmtId="0" fontId="19" fillId="3" borderId="0" applyNumberFormat="0" applyBorder="0" applyAlignment="0" applyProtection="0"/>
    <xf numFmtId="0" fontId="22" fillId="4" borderId="0" applyNumberFormat="0" applyBorder="0" applyAlignment="0" applyProtection="0"/>
    <xf numFmtId="44" fontId="5" fillId="0" borderId="0" applyFont="0" applyFill="0" applyBorder="0" applyAlignment="0" applyProtection="0"/>
  </cellStyleXfs>
  <cellXfs count="121">
    <xf numFmtId="0" fontId="0" fillId="0" borderId="0" xfId="0"/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0" fontId="6" fillId="0" borderId="0" xfId="0" applyFont="1"/>
    <xf numFmtId="0" fontId="8" fillId="0" borderId="0" xfId="0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0" fillId="0" borderId="0" xfId="0" applyAlignment="1">
      <alignment horizontal="center"/>
    </xf>
    <xf numFmtId="0" fontId="12" fillId="0" borderId="0" xfId="0" applyFont="1" applyFill="1"/>
    <xf numFmtId="0" fontId="12" fillId="0" borderId="0" xfId="0" applyFont="1"/>
    <xf numFmtId="0" fontId="12" fillId="0" borderId="0" xfId="0" applyFont="1" applyProtection="1"/>
    <xf numFmtId="0" fontId="13" fillId="0" borderId="0" xfId="0" applyFont="1"/>
    <xf numFmtId="0" fontId="13" fillId="0" borderId="0" xfId="0" applyFont="1" applyProtection="1"/>
    <xf numFmtId="0" fontId="13" fillId="0" borderId="0" xfId="0" applyFont="1" applyAlignment="1">
      <alignment horizontal="right"/>
    </xf>
    <xf numFmtId="0" fontId="13" fillId="0" borderId="0" xfId="0" applyFont="1" applyAlignment="1" applyProtection="1">
      <alignment horizontal="right"/>
    </xf>
    <xf numFmtId="0" fontId="13" fillId="0" borderId="0" xfId="0" applyFont="1" applyAlignment="1">
      <alignment vertical="center"/>
    </xf>
    <xf numFmtId="165" fontId="16" fillId="0" borderId="0" xfId="0" applyNumberFormat="1" applyFont="1" applyAlignment="1">
      <alignment horizontal="right"/>
    </xf>
    <xf numFmtId="165" fontId="16" fillId="0" borderId="0" xfId="0" applyNumberFormat="1" applyFont="1" applyAlignment="1" applyProtection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Alignment="1" applyProtection="1">
      <alignment horizontal="right"/>
    </xf>
    <xf numFmtId="0" fontId="12" fillId="0" borderId="0" xfId="0" applyFont="1" applyFill="1" applyProtection="1"/>
    <xf numFmtId="0" fontId="13" fillId="0" borderId="0" xfId="0" applyFont="1" applyAlignment="1" applyProtection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9" fontId="0" fillId="0" borderId="0" xfId="3" applyFont="1" applyAlignment="1">
      <alignment horizontal="center"/>
    </xf>
    <xf numFmtId="0" fontId="13" fillId="0" borderId="0" xfId="0" applyFont="1" applyAlignment="1"/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2" fontId="0" fillId="0" borderId="0" xfId="0" applyNumberFormat="1"/>
    <xf numFmtId="1" fontId="0" fillId="0" borderId="0" xfId="0" applyNumberFormat="1"/>
    <xf numFmtId="168" fontId="12" fillId="0" borderId="0" xfId="0" applyNumberFormat="1" applyFont="1" applyAlignment="1">
      <alignment vertical="center"/>
    </xf>
    <xf numFmtId="0" fontId="17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8" fontId="13" fillId="0" borderId="8" xfId="0" applyNumberFormat="1" applyFont="1" applyBorder="1" applyAlignment="1" applyProtection="1">
      <alignment vertical="center"/>
    </xf>
    <xf numFmtId="168" fontId="13" fillId="0" borderId="0" xfId="0" applyNumberFormat="1" applyFont="1" applyBorder="1" applyAlignment="1" applyProtection="1">
      <alignment vertical="center"/>
    </xf>
    <xf numFmtId="0" fontId="20" fillId="0" borderId="0" xfId="0" applyFont="1" applyAlignment="1" applyProtection="1">
      <alignment vertical="center" wrapText="1"/>
    </xf>
    <xf numFmtId="0" fontId="4" fillId="0" borderId="0" xfId="0" applyFont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7" fillId="0" borderId="5" xfId="0" applyFont="1" applyBorder="1" applyAlignment="1">
      <alignment horizontal="right" vertical="center"/>
    </xf>
    <xf numFmtId="0" fontId="13" fillId="6" borderId="0" xfId="0" applyFont="1" applyFill="1"/>
    <xf numFmtId="0" fontId="13" fillId="6" borderId="0" xfId="0" applyFont="1" applyFill="1" applyAlignment="1">
      <alignment horizontal="right"/>
    </xf>
    <xf numFmtId="0" fontId="13" fillId="6" borderId="0" xfId="0" applyFont="1" applyFill="1" applyAlignment="1" applyProtection="1">
      <alignment horizontal="right"/>
    </xf>
    <xf numFmtId="0" fontId="19" fillId="6" borderId="0" xfId="4" applyFill="1"/>
    <xf numFmtId="0" fontId="19" fillId="6" borderId="0" xfId="4" applyFill="1" applyProtection="1"/>
    <xf numFmtId="0" fontId="13" fillId="6" borderId="0" xfId="0" applyFont="1" applyFill="1" applyProtection="1"/>
    <xf numFmtId="166" fontId="0" fillId="0" borderId="0" xfId="0" applyNumberFormat="1"/>
    <xf numFmtId="168" fontId="12" fillId="0" borderId="0" xfId="0" applyNumberFormat="1" applyFont="1" applyAlignment="1" applyProtection="1">
      <alignment vertical="center"/>
    </xf>
    <xf numFmtId="167" fontId="13" fillId="0" borderId="0" xfId="0" applyNumberFormat="1" applyFont="1" applyAlignment="1" applyProtection="1">
      <alignment horizontal="center" vertical="center"/>
    </xf>
    <xf numFmtId="14" fontId="0" fillId="0" borderId="0" xfId="0" applyNumberFormat="1"/>
    <xf numFmtId="0" fontId="0" fillId="6" borderId="0" xfId="0" applyFill="1"/>
    <xf numFmtId="10" fontId="0" fillId="6" borderId="0" xfId="0" applyNumberFormat="1" applyFill="1"/>
    <xf numFmtId="0" fontId="0" fillId="0" borderId="0" xfId="0" quotePrefix="1"/>
    <xf numFmtId="0" fontId="11" fillId="0" borderId="0" xfId="2"/>
    <xf numFmtId="0" fontId="2" fillId="0" borderId="0" xfId="0" applyFont="1" applyAlignment="1">
      <alignment horizontal="left" vertical="center"/>
    </xf>
    <xf numFmtId="0" fontId="20" fillId="0" borderId="0" xfId="0" applyFont="1"/>
    <xf numFmtId="0" fontId="0" fillId="0" borderId="0" xfId="0"/>
    <xf numFmtId="170" fontId="0" fillId="0" borderId="0" xfId="6" applyNumberFormat="1" applyFont="1"/>
    <xf numFmtId="9" fontId="0" fillId="0" borderId="0" xfId="3" applyFont="1"/>
    <xf numFmtId="0" fontId="13" fillId="0" borderId="0" xfId="0" applyFont="1" applyAlignment="1">
      <alignment horizontal="center"/>
    </xf>
    <xf numFmtId="170" fontId="0" fillId="6" borderId="0" xfId="6" applyNumberFormat="1" applyFont="1" applyFill="1"/>
    <xf numFmtId="164" fontId="13" fillId="0" borderId="10" xfId="0" applyNumberFormat="1" applyFont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/>
    <xf numFmtId="0" fontId="18" fillId="0" borderId="0" xfId="0" applyFont="1" applyAlignment="1" applyProtection="1">
      <alignment vertical="top"/>
    </xf>
    <xf numFmtId="168" fontId="1" fillId="0" borderId="9" xfId="0" applyNumberFormat="1" applyFont="1" applyBorder="1" applyAlignment="1" applyProtection="1">
      <alignment vertical="center"/>
    </xf>
    <xf numFmtId="168" fontId="1" fillId="0" borderId="1" xfId="0" applyNumberFormat="1" applyFont="1" applyBorder="1" applyAlignment="1" applyProtection="1">
      <alignment vertical="center"/>
    </xf>
    <xf numFmtId="168" fontId="1" fillId="0" borderId="8" xfId="0" applyNumberFormat="1" applyFont="1" applyBorder="1" applyAlignment="1"/>
    <xf numFmtId="168" fontId="1" fillId="0" borderId="0" xfId="0" applyNumberFormat="1" applyFont="1" applyAlignment="1"/>
    <xf numFmtId="168" fontId="1" fillId="0" borderId="0" xfId="0" applyNumberFormat="1" applyFont="1" applyAlignment="1">
      <alignment vertical="center"/>
    </xf>
    <xf numFmtId="168" fontId="1" fillId="2" borderId="9" xfId="1" applyNumberFormat="1" applyFont="1" applyBorder="1" applyAlignment="1" applyProtection="1">
      <alignment vertical="center"/>
      <protection locked="0"/>
    </xf>
    <xf numFmtId="168" fontId="1" fillId="2" borderId="1" xfId="1" applyNumberFormat="1" applyFont="1" applyBorder="1" applyAlignment="1" applyProtection="1">
      <alignment vertical="center"/>
      <protection locked="0"/>
    </xf>
    <xf numFmtId="167" fontId="1" fillId="0" borderId="0" xfId="1" applyNumberFormat="1" applyFont="1" applyFill="1" applyAlignment="1" applyProtection="1">
      <alignment vertical="center"/>
    </xf>
    <xf numFmtId="171" fontId="1" fillId="2" borderId="0" xfId="1" applyNumberFormat="1" applyFont="1" applyAlignment="1" applyProtection="1">
      <alignment vertical="center"/>
      <protection locked="0"/>
    </xf>
    <xf numFmtId="171" fontId="1" fillId="0" borderId="0" xfId="0" applyNumberFormat="1" applyFont="1" applyAlignment="1">
      <alignment vertical="center"/>
    </xf>
    <xf numFmtId="171" fontId="1" fillId="0" borderId="0" xfId="0" applyNumberFormat="1" applyFont="1" applyAlignment="1" applyProtection="1">
      <alignment vertical="center"/>
    </xf>
    <xf numFmtId="164" fontId="1" fillId="0" borderId="2" xfId="0" applyNumberFormat="1" applyFont="1" applyBorder="1" applyAlignment="1">
      <alignment vertical="center"/>
    </xf>
    <xf numFmtId="169" fontId="20" fillId="0" borderId="0" xfId="0" applyNumberFormat="1" applyFont="1" applyAlignment="1" applyProtection="1">
      <alignment horizontal="left"/>
    </xf>
    <xf numFmtId="167" fontId="1" fillId="5" borderId="0" xfId="0" applyNumberFormat="1" applyFont="1" applyFill="1" applyAlignment="1" applyProtection="1">
      <alignment vertical="top"/>
      <protection locked="0"/>
    </xf>
    <xf numFmtId="0" fontId="26" fillId="0" borderId="0" xfId="0" applyFont="1" applyAlignment="1">
      <alignment horizontal="left" vertical="center"/>
    </xf>
    <xf numFmtId="0" fontId="26" fillId="0" borderId="0" xfId="0" applyFont="1" applyProtection="1"/>
    <xf numFmtId="44" fontId="0" fillId="6" borderId="0" xfId="6" applyFont="1" applyFill="1"/>
    <xf numFmtId="171" fontId="1" fillId="0" borderId="0" xfId="1" applyNumberFormat="1" applyFont="1" applyFill="1" applyAlignment="1" applyProtection="1">
      <alignment vertical="center"/>
      <protection locked="0"/>
    </xf>
    <xf numFmtId="0" fontId="0" fillId="0" borderId="0" xfId="0"/>
    <xf numFmtId="166" fontId="25" fillId="6" borderId="0" xfId="4" applyNumberFormat="1" applyFont="1" applyFill="1" applyAlignment="1">
      <alignment horizontal="center"/>
    </xf>
    <xf numFmtId="0" fontId="24" fillId="6" borderId="0" xfId="4" applyFont="1" applyFill="1" applyAlignment="1" applyProtection="1">
      <alignment horizontal="center"/>
    </xf>
    <xf numFmtId="0" fontId="15" fillId="0" borderId="0" xfId="0" applyFont="1" applyBorder="1" applyAlignment="1">
      <alignment horizontal="left" vertical="top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14" fillId="0" borderId="0" xfId="2" applyFont="1" applyFill="1" applyAlignment="1">
      <alignment horizontal="left" wrapText="1"/>
    </xf>
    <xf numFmtId="164" fontId="1" fillId="0" borderId="8" xfId="0" applyNumberFormat="1" applyFont="1" applyBorder="1" applyAlignment="1">
      <alignment horizontal="right" vertical="top"/>
    </xf>
    <xf numFmtId="164" fontId="1" fillId="0" borderId="3" xfId="0" applyNumberFormat="1" applyFont="1" applyBorder="1" applyAlignment="1">
      <alignment horizontal="right" vertical="top"/>
    </xf>
    <xf numFmtId="0" fontId="6" fillId="0" borderId="0" xfId="0" applyFont="1" applyAlignment="1" applyProtection="1">
      <alignment horizontal="center"/>
      <protection hidden="1"/>
    </xf>
    <xf numFmtId="0" fontId="10" fillId="7" borderId="0" xfId="0" applyFont="1" applyFill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4" fillId="2" borderId="0" xfId="1" applyFont="1" applyBorder="1" applyAlignment="1" applyProtection="1">
      <alignment horizontal="left"/>
      <protection locked="0"/>
    </xf>
    <xf numFmtId="0" fontId="15" fillId="2" borderId="0" xfId="1" applyFont="1" applyBorder="1" applyAlignment="1" applyProtection="1">
      <alignment horizontal="left"/>
      <protection locked="0"/>
    </xf>
    <xf numFmtId="0" fontId="3" fillId="2" borderId="0" xfId="1" applyFont="1" applyBorder="1" applyAlignment="1" applyProtection="1">
      <alignment horizontal="left"/>
      <protection locked="0"/>
    </xf>
    <xf numFmtId="14" fontId="22" fillId="4" borderId="0" xfId="5" applyNumberFormat="1" applyAlignment="1" applyProtection="1">
      <alignment horizontal="center"/>
      <protection locked="0"/>
    </xf>
    <xf numFmtId="0" fontId="22" fillId="4" borderId="0" xfId="5" applyAlignment="1" applyProtection="1">
      <alignment horizontal="center"/>
      <protection locked="0"/>
    </xf>
    <xf numFmtId="14" fontId="22" fillId="4" borderId="0" xfId="5" applyNumberFormat="1" applyAlignment="1" applyProtection="1">
      <alignment horizontal="left"/>
      <protection locked="0"/>
    </xf>
    <xf numFmtId="0" fontId="22" fillId="4" borderId="0" xfId="5" applyAlignment="1" applyProtection="1">
      <alignment horizontal="left"/>
      <protection locked="0"/>
    </xf>
    <xf numFmtId="0" fontId="13" fillId="0" borderId="0" xfId="0" applyFont="1" applyAlignment="1">
      <alignment horizontal="left"/>
    </xf>
    <xf numFmtId="14" fontId="13" fillId="6" borderId="0" xfId="1" applyNumberFormat="1" applyFont="1" applyFill="1" applyAlignment="1" applyProtection="1">
      <alignment horizontal="center"/>
    </xf>
    <xf numFmtId="165" fontId="13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right"/>
    </xf>
    <xf numFmtId="14" fontId="16" fillId="2" borderId="0" xfId="1" applyNumberFormat="1" applyFont="1" applyAlignment="1" applyProtection="1">
      <alignment horizontal="center"/>
      <protection locked="0"/>
    </xf>
    <xf numFmtId="166" fontId="23" fillId="0" borderId="0" xfId="0" applyNumberFormat="1" applyFont="1" applyAlignment="1">
      <alignment horizontal="left"/>
    </xf>
    <xf numFmtId="165" fontId="14" fillId="0" borderId="0" xfId="2" applyNumberFormat="1" applyFont="1" applyAlignment="1">
      <alignment horizontal="center"/>
    </xf>
    <xf numFmtId="0" fontId="14" fillId="0" borderId="0" xfId="2" applyFont="1" applyAlignment="1">
      <alignment horizontal="center"/>
    </xf>
    <xf numFmtId="165" fontId="16" fillId="2" borderId="0" xfId="1" applyNumberFormat="1" applyFont="1" applyAlignment="1" applyProtection="1">
      <alignment horizontal="right"/>
      <protection locked="0"/>
    </xf>
    <xf numFmtId="165" fontId="13" fillId="0" borderId="0" xfId="0" applyNumberFormat="1" applyFont="1" applyAlignment="1">
      <alignment horizontal="center"/>
    </xf>
    <xf numFmtId="0" fontId="13" fillId="0" borderId="0" xfId="0" applyFont="1" applyAlignment="1" applyProtection="1">
      <alignment horizontal="left"/>
    </xf>
    <xf numFmtId="0" fontId="20" fillId="0" borderId="0" xfId="0" applyFont="1" applyAlignment="1" applyProtection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6" fontId="23" fillId="0" borderId="0" xfId="0" applyNumberFormat="1" applyFont="1" applyAlignment="1">
      <alignment horizontal="center"/>
    </xf>
    <xf numFmtId="0" fontId="10" fillId="0" borderId="0" xfId="0" applyFont="1" applyFill="1" applyAlignment="1" applyProtection="1">
      <alignment horizontal="center"/>
      <protection hidden="1"/>
    </xf>
  </cellXfs>
  <cellStyles count="7">
    <cellStyle name="20 % - Akzent2" xfId="1" builtinId="34"/>
    <cellStyle name="Neutral" xfId="4" builtinId="28"/>
    <cellStyle name="Prozent" xfId="3" builtinId="5"/>
    <cellStyle name="Schlecht" xfId="5" builtinId="27"/>
    <cellStyle name="Standard" xfId="0" builtinId="0"/>
    <cellStyle name="Standard_ertragsanteil 05" xfId="2" xr:uid="{00000000-0005-0000-0000-000005000000}"/>
    <cellStyle name="Währung" xfId="6" builtinId="4"/>
  </cellStyles>
  <dxfs count="2">
    <dxf>
      <font>
        <b/>
        <i val="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" dropStyle="combo" dx="16" fmlaLink="Hilfe!$B$4" fmlaRange="Hilfe!$A$4:$A$5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54427</xdr:colOff>
      <xdr:row>26</xdr:row>
      <xdr:rowOff>10884</xdr:rowOff>
    </xdr:from>
    <xdr:to>
      <xdr:col>27</xdr:col>
      <xdr:colOff>8430</xdr:colOff>
      <xdr:row>27</xdr:row>
      <xdr:rowOff>827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062" t="39925" r="2983" b="58674"/>
        <a:stretch/>
      </xdr:blipFill>
      <xdr:spPr>
        <a:xfrm>
          <a:off x="2102302" y="4935309"/>
          <a:ext cx="4240253" cy="123293"/>
        </a:xfrm>
        <a:prstGeom prst="rect">
          <a:avLst/>
        </a:prstGeom>
      </xdr:spPr>
    </xdr:pic>
    <xdr:clientData/>
  </xdr:twoCellAnchor>
  <xdr:twoCellAnchor editAs="oneCell">
    <xdr:from>
      <xdr:col>0</xdr:col>
      <xdr:colOff>131992</xdr:colOff>
      <xdr:row>27</xdr:row>
      <xdr:rowOff>46247</xdr:rowOff>
    </xdr:from>
    <xdr:to>
      <xdr:col>26</xdr:col>
      <xdr:colOff>15237</xdr:colOff>
      <xdr:row>30</xdr:row>
      <xdr:rowOff>78961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92" t="41171" r="2983" b="52669"/>
        <a:stretch/>
      </xdr:blipFill>
      <xdr:spPr>
        <a:xfrm>
          <a:off x="131992" y="5104022"/>
          <a:ext cx="5979245" cy="528014"/>
        </a:xfrm>
        <a:prstGeom prst="rect">
          <a:avLst/>
        </a:prstGeom>
      </xdr:spPr>
    </xdr:pic>
    <xdr:clientData/>
  </xdr:twoCellAnchor>
  <xdr:twoCellAnchor editAs="oneCell">
    <xdr:from>
      <xdr:col>3</xdr:col>
      <xdr:colOff>79375</xdr:colOff>
      <xdr:row>46</xdr:row>
      <xdr:rowOff>63500</xdr:rowOff>
    </xdr:from>
    <xdr:to>
      <xdr:col>25</xdr:col>
      <xdr:colOff>152839</xdr:colOff>
      <xdr:row>53</xdr:row>
      <xdr:rowOff>87865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14" t="72076" r="2983" b="17093"/>
        <a:stretch/>
      </xdr:blipFill>
      <xdr:spPr>
        <a:xfrm>
          <a:off x="698500" y="8216900"/>
          <a:ext cx="5312214" cy="9387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47205</xdr:rowOff>
    </xdr:from>
    <xdr:to>
      <xdr:col>25</xdr:col>
      <xdr:colOff>100960</xdr:colOff>
      <xdr:row>16</xdr:row>
      <xdr:rowOff>5811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92" t="2280" r="2983" b="83740"/>
        <a:stretch/>
      </xdr:blipFill>
      <xdr:spPr>
        <a:xfrm>
          <a:off x="0" y="1747051"/>
          <a:ext cx="6050422" cy="1240818"/>
        </a:xfrm>
        <a:prstGeom prst="rect">
          <a:avLst/>
        </a:prstGeom>
      </xdr:spPr>
    </xdr:pic>
    <xdr:clientData/>
  </xdr:twoCellAnchor>
  <xdr:twoCellAnchor editAs="oneCell">
    <xdr:from>
      <xdr:col>18</xdr:col>
      <xdr:colOff>164332</xdr:colOff>
      <xdr:row>15</xdr:row>
      <xdr:rowOff>165378</xdr:rowOff>
    </xdr:from>
    <xdr:to>
      <xdr:col>25</xdr:col>
      <xdr:colOff>115613</xdr:colOff>
      <xdr:row>20</xdr:row>
      <xdr:rowOff>46135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161" t="15980" r="2983" b="75846"/>
        <a:stretch/>
      </xdr:blipFill>
      <xdr:spPr>
        <a:xfrm>
          <a:off x="4421274" y="2964263"/>
          <a:ext cx="1643801" cy="708699"/>
        </a:xfrm>
        <a:prstGeom prst="rect">
          <a:avLst/>
        </a:prstGeom>
      </xdr:spPr>
    </xdr:pic>
    <xdr:clientData/>
  </xdr:twoCellAnchor>
  <xdr:twoCellAnchor editAs="oneCell">
    <xdr:from>
      <xdr:col>0</xdr:col>
      <xdr:colOff>131990</xdr:colOff>
      <xdr:row>21</xdr:row>
      <xdr:rowOff>23172</xdr:rowOff>
    </xdr:from>
    <xdr:to>
      <xdr:col>11</xdr:col>
      <xdr:colOff>81643</xdr:colOff>
      <xdr:row>23</xdr:row>
      <xdr:rowOff>132285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92" t="31518" r="54717" b="63656"/>
        <a:stretch/>
      </xdr:blipFill>
      <xdr:spPr>
        <a:xfrm>
          <a:off x="131990" y="4204647"/>
          <a:ext cx="2473778" cy="413913"/>
        </a:xfrm>
        <a:prstGeom prst="rect">
          <a:avLst/>
        </a:prstGeom>
      </xdr:spPr>
    </xdr:pic>
    <xdr:clientData/>
  </xdr:twoCellAnchor>
  <xdr:twoCellAnchor editAs="oneCell">
    <xdr:from>
      <xdr:col>0</xdr:col>
      <xdr:colOff>129268</xdr:colOff>
      <xdr:row>24</xdr:row>
      <xdr:rowOff>13608</xdr:rowOff>
    </xdr:from>
    <xdr:to>
      <xdr:col>15</xdr:col>
      <xdr:colOff>13608</xdr:colOff>
      <xdr:row>24</xdr:row>
      <xdr:rowOff>147608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92" t="37045" r="41691" b="61398"/>
        <a:stretch/>
      </xdr:blipFill>
      <xdr:spPr>
        <a:xfrm>
          <a:off x="129268" y="4286251"/>
          <a:ext cx="3068411" cy="136070"/>
        </a:xfrm>
        <a:prstGeom prst="rect">
          <a:avLst/>
        </a:prstGeom>
      </xdr:spPr>
    </xdr:pic>
    <xdr:clientData/>
  </xdr:twoCellAnchor>
  <xdr:twoCellAnchor editAs="oneCell">
    <xdr:from>
      <xdr:col>3</xdr:col>
      <xdr:colOff>102054</xdr:colOff>
      <xdr:row>25</xdr:row>
      <xdr:rowOff>142874</xdr:rowOff>
    </xdr:from>
    <xdr:to>
      <xdr:col>5</xdr:col>
      <xdr:colOff>163286</xdr:colOff>
      <xdr:row>26</xdr:row>
      <xdr:rowOff>114181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39" t="39847" r="74630" b="58752"/>
        <a:stretch/>
      </xdr:blipFill>
      <xdr:spPr>
        <a:xfrm>
          <a:off x="721179" y="4914899"/>
          <a:ext cx="537482" cy="123707"/>
        </a:xfrm>
        <a:prstGeom prst="rect">
          <a:avLst/>
        </a:prstGeom>
      </xdr:spPr>
    </xdr:pic>
    <xdr:clientData/>
  </xdr:twoCellAnchor>
  <xdr:twoCellAnchor editAs="oneCell">
    <xdr:from>
      <xdr:col>0</xdr:col>
      <xdr:colOff>134709</xdr:colOff>
      <xdr:row>25</xdr:row>
      <xdr:rowOff>10886</xdr:rowOff>
    </xdr:from>
    <xdr:to>
      <xdr:col>26</xdr:col>
      <xdr:colOff>17954</xdr:colOff>
      <xdr:row>25</xdr:row>
      <xdr:rowOff>123824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92" t="38524" r="2983" b="60183"/>
        <a:stretch/>
      </xdr:blipFill>
      <xdr:spPr>
        <a:xfrm>
          <a:off x="134709" y="4782911"/>
          <a:ext cx="5979245" cy="112938"/>
        </a:xfrm>
        <a:prstGeom prst="rect">
          <a:avLst/>
        </a:prstGeom>
      </xdr:spPr>
    </xdr:pic>
    <xdr:clientData/>
  </xdr:twoCellAnchor>
  <xdr:twoCellAnchor editAs="oneCell">
    <xdr:from>
      <xdr:col>6</xdr:col>
      <xdr:colOff>136248</xdr:colOff>
      <xdr:row>41</xdr:row>
      <xdr:rowOff>10572</xdr:rowOff>
    </xdr:from>
    <xdr:to>
      <xdr:col>26</xdr:col>
      <xdr:colOff>9468</xdr:colOff>
      <xdr:row>42</xdr:row>
      <xdr:rowOff>1590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52" t="64663" r="2982" b="34019"/>
        <a:stretch/>
      </xdr:blipFill>
      <xdr:spPr>
        <a:xfrm>
          <a:off x="1469748" y="7487697"/>
          <a:ext cx="4635720" cy="114843"/>
        </a:xfrm>
        <a:prstGeom prst="rect">
          <a:avLst/>
        </a:prstGeom>
      </xdr:spPr>
    </xdr:pic>
    <xdr:clientData/>
  </xdr:twoCellAnchor>
  <xdr:twoCellAnchor editAs="oneCell">
    <xdr:from>
      <xdr:col>3</xdr:col>
      <xdr:colOff>95249</xdr:colOff>
      <xdr:row>30</xdr:row>
      <xdr:rowOff>89180</xdr:rowOff>
    </xdr:from>
    <xdr:to>
      <xdr:col>20</xdr:col>
      <xdr:colOff>132521</xdr:colOff>
      <xdr:row>37</xdr:row>
      <xdr:rowOff>1592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33" t="47048" r="22495" b="38982"/>
        <a:stretch/>
      </xdr:blipFill>
      <xdr:spPr>
        <a:xfrm>
          <a:off x="716445" y="5729637"/>
          <a:ext cx="4120598" cy="1209468"/>
        </a:xfrm>
        <a:prstGeom prst="rect">
          <a:avLst/>
        </a:prstGeom>
      </xdr:spPr>
    </xdr:pic>
    <xdr:clientData/>
  </xdr:twoCellAnchor>
  <xdr:twoCellAnchor editAs="oneCell">
    <xdr:from>
      <xdr:col>1</xdr:col>
      <xdr:colOff>5911</xdr:colOff>
      <xdr:row>21</xdr:row>
      <xdr:rowOff>15875</xdr:rowOff>
    </xdr:from>
    <xdr:to>
      <xdr:col>2</xdr:col>
      <xdr:colOff>207751</xdr:colOff>
      <xdr:row>30</xdr:row>
      <xdr:rowOff>122011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28" t="72074" r="83761" b="17884"/>
        <a:stretch/>
      </xdr:blipFill>
      <xdr:spPr>
        <a:xfrm>
          <a:off x="140849" y="3817938"/>
          <a:ext cx="424090" cy="1496787"/>
        </a:xfrm>
        <a:prstGeom prst="rect">
          <a:avLst/>
        </a:prstGeom>
      </xdr:spPr>
    </xdr:pic>
    <xdr:clientData/>
  </xdr:twoCellAnchor>
  <xdr:twoCellAnchor>
    <xdr:from>
      <xdr:col>20</xdr:col>
      <xdr:colOff>203932</xdr:colOff>
      <xdr:row>30</xdr:row>
      <xdr:rowOff>10941</xdr:rowOff>
    </xdr:from>
    <xdr:to>
      <xdr:col>25</xdr:col>
      <xdr:colOff>58550</xdr:colOff>
      <xdr:row>38</xdr:row>
      <xdr:rowOff>37012</xdr:rowOff>
    </xdr:to>
    <xdr:sp macro="" textlink="">
      <xdr:nvSpPr>
        <xdr:cNvPr id="22" name="Rechteck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4908454" y="5701093"/>
          <a:ext cx="1055596" cy="1425832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0</xdr:col>
      <xdr:colOff>90533</xdr:colOff>
      <xdr:row>30</xdr:row>
      <xdr:rowOff>84665</xdr:rowOff>
    </xdr:from>
    <xdr:to>
      <xdr:col>3</xdr:col>
      <xdr:colOff>15875</xdr:colOff>
      <xdr:row>51</xdr:row>
      <xdr:rowOff>4968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92" t="48747" r="83232" b="17048"/>
        <a:stretch/>
      </xdr:blipFill>
      <xdr:spPr>
        <a:xfrm>
          <a:off x="90533" y="5172603"/>
          <a:ext cx="504780" cy="3161771"/>
        </a:xfrm>
        <a:prstGeom prst="rect">
          <a:avLst/>
        </a:prstGeom>
      </xdr:spPr>
    </xdr:pic>
    <xdr:clientData/>
  </xdr:twoCellAnchor>
  <xdr:twoCellAnchor editAs="oneCell">
    <xdr:from>
      <xdr:col>3</xdr:col>
      <xdr:colOff>90279</xdr:colOff>
      <xdr:row>39</xdr:row>
      <xdr:rowOff>30646</xdr:rowOff>
    </xdr:from>
    <xdr:to>
      <xdr:col>21</xdr:col>
      <xdr:colOff>5056</xdr:colOff>
      <xdr:row>40</xdr:row>
      <xdr:rowOff>91284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33" t="61783" r="20773" b="35397"/>
        <a:stretch/>
      </xdr:blipFill>
      <xdr:spPr>
        <a:xfrm>
          <a:off x="709404" y="7202971"/>
          <a:ext cx="4201027" cy="241613"/>
        </a:xfrm>
        <a:prstGeom prst="rect">
          <a:avLst/>
        </a:prstGeom>
      </xdr:spPr>
    </xdr:pic>
    <xdr:clientData/>
  </xdr:twoCellAnchor>
  <xdr:twoCellAnchor editAs="oneCell">
    <xdr:from>
      <xdr:col>3</xdr:col>
      <xdr:colOff>53579</xdr:colOff>
      <xdr:row>42</xdr:row>
      <xdr:rowOff>40481</xdr:rowOff>
    </xdr:from>
    <xdr:to>
      <xdr:col>22</xdr:col>
      <xdr:colOff>113110</xdr:colOff>
      <xdr:row>43</xdr:row>
      <xdr:rowOff>129573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89" t="66029" r="14839" b="31241"/>
        <a:stretch/>
      </xdr:blipFill>
      <xdr:spPr>
        <a:xfrm>
          <a:off x="672704" y="7641431"/>
          <a:ext cx="4583906" cy="231967"/>
        </a:xfrm>
        <a:prstGeom prst="rect">
          <a:avLst/>
        </a:prstGeom>
      </xdr:spPr>
    </xdr:pic>
    <xdr:clientData/>
  </xdr:twoCellAnchor>
  <xdr:twoCellAnchor editAs="oneCell">
    <xdr:from>
      <xdr:col>3</xdr:col>
      <xdr:colOff>51198</xdr:colOff>
      <xdr:row>43</xdr:row>
      <xdr:rowOff>148035</xdr:rowOff>
    </xdr:from>
    <xdr:to>
      <xdr:col>12</xdr:col>
      <xdr:colOff>214312</xdr:colOff>
      <xdr:row>44</xdr:row>
      <xdr:rowOff>85328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89" t="68650" r="48750" b="30190"/>
        <a:stretch/>
      </xdr:blipFill>
      <xdr:spPr>
        <a:xfrm>
          <a:off x="670323" y="7891860"/>
          <a:ext cx="2306239" cy="99218"/>
        </a:xfrm>
        <a:prstGeom prst="rect">
          <a:avLst/>
        </a:prstGeom>
      </xdr:spPr>
    </xdr:pic>
    <xdr:clientData/>
  </xdr:twoCellAnchor>
  <xdr:twoCellAnchor editAs="oneCell">
    <xdr:from>
      <xdr:col>16</xdr:col>
      <xdr:colOff>94058</xdr:colOff>
      <xdr:row>43</xdr:row>
      <xdr:rowOff>155179</xdr:rowOff>
    </xdr:from>
    <xdr:to>
      <xdr:col>24</xdr:col>
      <xdr:colOff>123825</xdr:colOff>
      <xdr:row>45</xdr:row>
      <xdr:rowOff>15479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136" t="68609" r="10915" b="29821"/>
        <a:stretch/>
      </xdr:blipFill>
      <xdr:spPr>
        <a:xfrm>
          <a:off x="3808808" y="7899004"/>
          <a:ext cx="1934767" cy="136525"/>
        </a:xfrm>
        <a:prstGeom prst="rect">
          <a:avLst/>
        </a:prstGeom>
      </xdr:spPr>
    </xdr:pic>
    <xdr:clientData/>
  </xdr:twoCellAnchor>
  <xdr:twoCellAnchor editAs="oneCell">
    <xdr:from>
      <xdr:col>3</xdr:col>
      <xdr:colOff>98425</xdr:colOff>
      <xdr:row>45</xdr:row>
      <xdr:rowOff>42860</xdr:rowOff>
    </xdr:from>
    <xdr:to>
      <xdr:col>15</xdr:col>
      <xdr:colOff>225425</xdr:colOff>
      <xdr:row>46</xdr:row>
      <xdr:rowOff>1587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116" t="70056" r="37845" b="28670"/>
        <a:stretch/>
      </xdr:blipFill>
      <xdr:spPr>
        <a:xfrm>
          <a:off x="717550" y="8062910"/>
          <a:ext cx="2984500" cy="111127"/>
        </a:xfrm>
        <a:prstGeom prst="rect">
          <a:avLst/>
        </a:prstGeom>
      </xdr:spPr>
    </xdr:pic>
    <xdr:clientData/>
  </xdr:twoCellAnchor>
  <xdr:twoCellAnchor editAs="oneCell">
    <xdr:from>
      <xdr:col>1</xdr:col>
      <xdr:colOff>7934</xdr:colOff>
      <xdr:row>54</xdr:row>
      <xdr:rowOff>2</xdr:rowOff>
    </xdr:from>
    <xdr:to>
      <xdr:col>25</xdr:col>
      <xdr:colOff>43298</xdr:colOff>
      <xdr:row>55</xdr:row>
      <xdr:rowOff>23815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63" t="83617" r="2983" b="14472"/>
        <a:stretch/>
      </xdr:blipFill>
      <xdr:spPr>
        <a:xfrm>
          <a:off x="142872" y="8199440"/>
          <a:ext cx="5369364" cy="1666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76</xdr:row>
      <xdr:rowOff>83344</xdr:rowOff>
    </xdr:from>
    <xdr:to>
      <xdr:col>3</xdr:col>
      <xdr:colOff>47625</xdr:colOff>
      <xdr:row>114</xdr:row>
      <xdr:rowOff>125991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47" t="27510" r="83029" b="11951"/>
        <a:stretch/>
      </xdr:blipFill>
      <xdr:spPr>
        <a:xfrm>
          <a:off x="0" y="11703844"/>
          <a:ext cx="619125" cy="60781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65484</xdr:rowOff>
    </xdr:from>
    <xdr:to>
      <xdr:col>3</xdr:col>
      <xdr:colOff>59532</xdr:colOff>
      <xdr:row>82</xdr:row>
      <xdr:rowOff>167205</xdr:rowOff>
    </xdr:to>
    <xdr:pic>
      <xdr:nvPicPr>
        <xdr:cNvPr id="37" name="Grafik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47" t="62865" r="82780" b="13061"/>
        <a:stretch/>
      </xdr:blipFill>
      <xdr:spPr>
        <a:xfrm>
          <a:off x="0" y="9923859"/>
          <a:ext cx="631032" cy="3000375"/>
        </a:xfrm>
        <a:prstGeom prst="rect">
          <a:avLst/>
        </a:prstGeom>
      </xdr:spPr>
    </xdr:pic>
    <xdr:clientData/>
  </xdr:twoCellAnchor>
  <xdr:twoCellAnchor editAs="oneCell">
    <xdr:from>
      <xdr:col>3</xdr:col>
      <xdr:colOff>59532</xdr:colOff>
      <xdr:row>77</xdr:row>
      <xdr:rowOff>35718</xdr:rowOff>
    </xdr:from>
    <xdr:to>
      <xdr:col>20</xdr:col>
      <xdr:colOff>71438</xdr:colOff>
      <xdr:row>83</xdr:row>
      <xdr:rowOff>155557</xdr:rowOff>
    </xdr:to>
    <xdr:pic>
      <xdr:nvPicPr>
        <xdr:cNvPr id="38" name="Grafik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14" t="27608" r="28541" b="58971"/>
        <a:stretch/>
      </xdr:blipFill>
      <xdr:spPr>
        <a:xfrm>
          <a:off x="631032" y="11799093"/>
          <a:ext cx="3756422" cy="13096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109525</xdr:rowOff>
    </xdr:from>
    <xdr:to>
      <xdr:col>26</xdr:col>
      <xdr:colOff>190499</xdr:colOff>
      <xdr:row>76</xdr:row>
      <xdr:rowOff>0</xdr:rowOff>
    </xdr:to>
    <xdr:pic>
      <xdr:nvPicPr>
        <xdr:cNvPr id="39" name="Grafik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47" t="7221" r="7947" b="74380"/>
        <a:stretch/>
      </xdr:blipFill>
      <xdr:spPr>
        <a:xfrm>
          <a:off x="0" y="9825025"/>
          <a:ext cx="5828108" cy="1795475"/>
        </a:xfrm>
        <a:prstGeom prst="rect">
          <a:avLst/>
        </a:prstGeom>
      </xdr:spPr>
    </xdr:pic>
    <xdr:clientData/>
  </xdr:twoCellAnchor>
  <xdr:twoCellAnchor editAs="oneCell">
    <xdr:from>
      <xdr:col>3</xdr:col>
      <xdr:colOff>49694</xdr:colOff>
      <xdr:row>76</xdr:row>
      <xdr:rowOff>8283</xdr:rowOff>
    </xdr:from>
    <xdr:to>
      <xdr:col>5</xdr:col>
      <xdr:colOff>214312</xdr:colOff>
      <xdr:row>77</xdr:row>
      <xdr:rowOff>4764</xdr:rowOff>
    </xdr:to>
    <xdr:pic>
      <xdr:nvPicPr>
        <xdr:cNvPr id="42" name="Grafik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59" t="25832" r="74276" b="72769"/>
        <a:stretch/>
      </xdr:blipFill>
      <xdr:spPr>
        <a:xfrm>
          <a:off x="670890" y="12365935"/>
          <a:ext cx="645009" cy="137285"/>
        </a:xfrm>
        <a:prstGeom prst="rect">
          <a:avLst/>
        </a:prstGeom>
      </xdr:spPr>
    </xdr:pic>
    <xdr:clientData/>
  </xdr:twoCellAnchor>
  <xdr:twoCellAnchor editAs="oneCell">
    <xdr:from>
      <xdr:col>10</xdr:col>
      <xdr:colOff>23814</xdr:colOff>
      <xdr:row>76</xdr:row>
      <xdr:rowOff>4238</xdr:rowOff>
    </xdr:from>
    <xdr:to>
      <xdr:col>25</xdr:col>
      <xdr:colOff>132522</xdr:colOff>
      <xdr:row>76</xdr:row>
      <xdr:rowOff>126172</xdr:rowOff>
    </xdr:to>
    <xdr:pic>
      <xdr:nvPicPr>
        <xdr:cNvPr id="43" name="Grafik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597" t="25730" r="16254" b="72945"/>
        <a:stretch/>
      </xdr:blipFill>
      <xdr:spPr>
        <a:xfrm>
          <a:off x="2326379" y="12361890"/>
          <a:ext cx="3711643" cy="128284"/>
        </a:xfrm>
        <a:prstGeom prst="rect">
          <a:avLst/>
        </a:prstGeom>
      </xdr:spPr>
    </xdr:pic>
    <xdr:clientData/>
  </xdr:twoCellAnchor>
  <xdr:twoCellAnchor editAs="oneCell">
    <xdr:from>
      <xdr:col>3</xdr:col>
      <xdr:colOff>73269</xdr:colOff>
      <xdr:row>86</xdr:row>
      <xdr:rowOff>64570</xdr:rowOff>
    </xdr:from>
    <xdr:to>
      <xdr:col>26</xdr:col>
      <xdr:colOff>192331</xdr:colOff>
      <xdr:row>109</xdr:row>
      <xdr:rowOff>24849</xdr:rowOff>
    </xdr:to>
    <xdr:pic>
      <xdr:nvPicPr>
        <xdr:cNvPr id="44" name="Grafik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14" t="41422" r="7947" b="24501"/>
        <a:stretch/>
      </xdr:blipFill>
      <xdr:spPr>
        <a:xfrm>
          <a:off x="694465" y="14244396"/>
          <a:ext cx="5643562" cy="329817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36</xdr:row>
          <xdr:rowOff>19050</xdr:rowOff>
        </xdr:from>
        <xdr:to>
          <xdr:col>33</xdr:col>
          <xdr:colOff>381000</xdr:colOff>
          <xdr:row>37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73269</xdr:colOff>
      <xdr:row>110</xdr:row>
      <xdr:rowOff>66260</xdr:rowOff>
    </xdr:from>
    <xdr:to>
      <xdr:col>26</xdr:col>
      <xdr:colOff>192331</xdr:colOff>
      <xdr:row>117</xdr:row>
      <xdr:rowOff>13825</xdr:rowOff>
    </xdr:to>
    <xdr:pic>
      <xdr:nvPicPr>
        <xdr:cNvPr id="41" name="Grafik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14" t="77895" r="7947" b="11950"/>
        <a:stretch/>
      </xdr:blipFill>
      <xdr:spPr>
        <a:xfrm>
          <a:off x="694465" y="17774477"/>
          <a:ext cx="5643562" cy="982891"/>
        </a:xfrm>
        <a:prstGeom prst="rect">
          <a:avLst/>
        </a:prstGeom>
      </xdr:spPr>
    </xdr:pic>
    <xdr:clientData/>
  </xdr:twoCellAnchor>
  <xdr:twoCellAnchor editAs="oneCell">
    <xdr:from>
      <xdr:col>3</xdr:col>
      <xdr:colOff>73269</xdr:colOff>
      <xdr:row>109</xdr:row>
      <xdr:rowOff>41413</xdr:rowOff>
    </xdr:from>
    <xdr:to>
      <xdr:col>20</xdr:col>
      <xdr:colOff>24848</xdr:colOff>
      <xdr:row>109</xdr:row>
      <xdr:rowOff>182218</xdr:rowOff>
    </xdr:to>
    <xdr:pic>
      <xdr:nvPicPr>
        <xdr:cNvPr id="46" name="Grafik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14" t="75671" r="29251" b="22874"/>
        <a:stretch/>
      </xdr:blipFill>
      <xdr:spPr>
        <a:xfrm>
          <a:off x="694465" y="17559130"/>
          <a:ext cx="4034905" cy="140805"/>
        </a:xfrm>
        <a:prstGeom prst="rect">
          <a:avLst/>
        </a:prstGeom>
      </xdr:spPr>
    </xdr:pic>
    <xdr:clientData/>
  </xdr:twoCellAnchor>
  <xdr:twoCellAnchor>
    <xdr:from>
      <xdr:col>6</xdr:col>
      <xdr:colOff>74543</xdr:colOff>
      <xdr:row>22</xdr:row>
      <xdr:rowOff>82826</xdr:rowOff>
    </xdr:from>
    <xdr:to>
      <xdr:col>6</xdr:col>
      <xdr:colOff>198782</xdr:colOff>
      <xdr:row>23</xdr:row>
      <xdr:rowOff>124237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16326" y="4522304"/>
          <a:ext cx="124239" cy="1408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DE" sz="800"/>
            <a:t>(r)</a:t>
          </a:r>
        </a:p>
      </xdr:txBody>
    </xdr:sp>
    <xdr:clientData/>
  </xdr:twoCellAnchor>
  <xdr:twoCellAnchor>
    <xdr:from>
      <xdr:col>20</xdr:col>
      <xdr:colOff>95250</xdr:colOff>
      <xdr:row>38</xdr:row>
      <xdr:rowOff>138545</xdr:rowOff>
    </xdr:from>
    <xdr:to>
      <xdr:col>21</xdr:col>
      <xdr:colOff>121228</xdr:colOff>
      <xdr:row>39</xdr:row>
      <xdr:rowOff>121227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49091" y="7169727"/>
          <a:ext cx="268432" cy="16452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H119"/>
  <sheetViews>
    <sheetView showGridLines="0" tabSelected="1" view="pageLayout" topLeftCell="A7" zoomScaleNormal="160" zoomScaleSheetLayoutView="85" workbookViewId="0">
      <selection activeCell="AE26" sqref="AE26"/>
    </sheetView>
  </sheetViews>
  <sheetFormatPr baseColWidth="10" defaultColWidth="11.42578125" defaultRowHeight="14.25"/>
  <cols>
    <col min="1" max="1" width="2" style="8" customWidth="1"/>
    <col min="2" max="27" width="3.28515625" style="8" customWidth="1"/>
    <col min="28" max="29" width="11.42578125" style="8"/>
    <col min="30" max="30" width="11.42578125" style="8" customWidth="1"/>
    <col min="31" max="31" width="13" style="8" customWidth="1"/>
    <col min="32" max="32" width="11.85546875" style="8" customWidth="1"/>
    <col min="33" max="33" width="11" style="8" customWidth="1"/>
    <col min="34" max="34" width="7.7109375" style="8" customWidth="1"/>
    <col min="35" max="16384" width="11.42578125" style="8"/>
  </cols>
  <sheetData>
    <row r="1" spans="1:29" s="3" customFormat="1" ht="12.75">
      <c r="W1" s="1"/>
      <c r="X1" s="2"/>
      <c r="Y1" s="96"/>
      <c r="Z1" s="96"/>
      <c r="AA1" s="1"/>
    </row>
    <row r="2" spans="1:29" s="3" customFormat="1" ht="12.75">
      <c r="W2" s="1"/>
      <c r="X2" s="2"/>
      <c r="Y2" s="96"/>
      <c r="Z2" s="96"/>
      <c r="AA2" s="1"/>
    </row>
    <row r="3" spans="1:29" s="3" customFormat="1" ht="12.75">
      <c r="W3" s="1"/>
      <c r="X3" s="2"/>
      <c r="Y3" s="96"/>
      <c r="Z3" s="96"/>
      <c r="AA3" s="1"/>
    </row>
    <row r="4" spans="1:29" s="3" customFormat="1" ht="12.75">
      <c r="W4" s="1"/>
      <c r="X4" s="2"/>
      <c r="Y4" s="96"/>
      <c r="Z4" s="96"/>
      <c r="AA4" s="1"/>
    </row>
    <row r="5" spans="1:29" s="3" customFormat="1" ht="12.75">
      <c r="W5" s="1"/>
      <c r="X5" s="2"/>
      <c r="Y5" s="96"/>
      <c r="Z5" s="96"/>
      <c r="AA5" s="1"/>
    </row>
    <row r="6" spans="1:29" s="3" customFormat="1" ht="37.5">
      <c r="A6" s="98" t="str">
        <f ca="1">IF(YEAR(TODAY())&gt;Hilfe!B1,"Version ist ungültig","")</f>
        <v/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</row>
    <row r="7" spans="1:29" s="3" customFormat="1" ht="6" customHeight="1">
      <c r="W7" s="4"/>
      <c r="X7" s="4"/>
      <c r="Y7" s="4"/>
      <c r="Z7" s="4"/>
      <c r="AA7" s="4"/>
    </row>
    <row r="8" spans="1:29" s="3" customFormat="1" ht="9" customHeight="1">
      <c r="W8" s="5"/>
      <c r="X8" s="5"/>
      <c r="Y8" s="5"/>
      <c r="Z8" s="5"/>
      <c r="AA8" s="1"/>
    </row>
    <row r="9" spans="1:29" s="3" customFormat="1" ht="18">
      <c r="A9" s="97" t="s">
        <v>33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</row>
    <row r="10" spans="1:29" s="7" customFormat="1">
      <c r="W10" s="8"/>
      <c r="X10" s="8"/>
      <c r="Y10" s="8"/>
      <c r="Z10" s="8"/>
      <c r="AA10" s="8"/>
    </row>
    <row r="11" spans="1:29" s="7" customFormat="1">
      <c r="W11" s="9"/>
      <c r="X11" s="9"/>
      <c r="Y11" s="9"/>
      <c r="Z11" s="9"/>
      <c r="AA11" s="9"/>
      <c r="AB11" s="19"/>
      <c r="AC11" s="19"/>
    </row>
    <row r="12" spans="1:29" s="7" customFormat="1">
      <c r="W12" s="9"/>
      <c r="X12" s="9"/>
      <c r="Y12" s="9"/>
      <c r="Z12" s="9"/>
      <c r="AA12" s="9"/>
      <c r="AB12" s="19"/>
      <c r="AC12" s="19"/>
    </row>
    <row r="13" spans="1:29" s="7" customFormat="1">
      <c r="W13" s="9"/>
      <c r="X13" s="9"/>
      <c r="Y13" s="9"/>
      <c r="Z13" s="9"/>
      <c r="AA13" s="9"/>
      <c r="AB13" s="19"/>
      <c r="AC13" s="19"/>
    </row>
    <row r="14" spans="1:29" s="7" customFormat="1">
      <c r="W14" s="9"/>
      <c r="X14" s="9"/>
      <c r="Y14" s="9"/>
      <c r="Z14" s="9"/>
      <c r="AA14" s="9"/>
      <c r="AB14" s="19"/>
      <c r="AC14" s="19"/>
    </row>
    <row r="15" spans="1:29" s="7" customFormat="1">
      <c r="W15" s="9"/>
      <c r="X15" s="9"/>
      <c r="Y15" s="9"/>
      <c r="Z15" s="9"/>
      <c r="AA15" s="9"/>
      <c r="AB15" s="19"/>
      <c r="AC15" s="19"/>
    </row>
    <row r="16" spans="1:29">
      <c r="W16" s="9"/>
      <c r="X16" s="9"/>
      <c r="Y16" s="9"/>
      <c r="Z16" s="9"/>
      <c r="AA16" s="9"/>
      <c r="AB16" s="9"/>
      <c r="AC16" s="9"/>
    </row>
    <row r="17" spans="2:34" s="10" customFormat="1" ht="12.75">
      <c r="B17" s="99" t="s">
        <v>31</v>
      </c>
      <c r="C17" s="100"/>
      <c r="D17" s="100"/>
      <c r="E17" s="100"/>
      <c r="F17" s="100"/>
      <c r="G17" s="100"/>
      <c r="H17" s="100"/>
      <c r="I17" s="100"/>
      <c r="J17" s="100"/>
      <c r="K17" s="28" t="s">
        <v>20</v>
      </c>
      <c r="L17" s="28"/>
      <c r="N17" s="102">
        <v>34817</v>
      </c>
      <c r="O17" s="103"/>
      <c r="P17" s="103"/>
      <c r="W17" s="11"/>
      <c r="X17" s="11"/>
      <c r="Y17" s="11"/>
      <c r="Z17" s="11"/>
      <c r="AA17" s="11"/>
      <c r="AB17" s="11"/>
      <c r="AC17" s="11"/>
    </row>
    <row r="18" spans="2:34" s="10" customFormat="1" ht="12.75">
      <c r="B18" s="101" t="s">
        <v>40</v>
      </c>
      <c r="C18" s="100"/>
      <c r="D18" s="100"/>
      <c r="E18" s="100"/>
      <c r="F18" s="100"/>
      <c r="G18" s="100"/>
      <c r="H18" s="100"/>
      <c r="I18" s="100"/>
      <c r="J18" s="100"/>
      <c r="W18" s="11"/>
      <c r="X18" s="11"/>
      <c r="Y18" s="11"/>
      <c r="Z18" s="11"/>
      <c r="AA18" s="11"/>
      <c r="AB18" s="11"/>
      <c r="AC18" s="11"/>
    </row>
    <row r="19" spans="2:34" s="10" customFormat="1" ht="12.75">
      <c r="B19" s="99" t="s">
        <v>32</v>
      </c>
      <c r="C19" s="100"/>
      <c r="D19" s="100"/>
      <c r="E19" s="100"/>
      <c r="F19" s="100"/>
      <c r="G19" s="100"/>
      <c r="H19" s="100"/>
      <c r="I19" s="100"/>
      <c r="J19" s="100"/>
      <c r="W19" s="11"/>
      <c r="X19" s="11"/>
      <c r="Y19" s="11"/>
      <c r="Z19" s="11"/>
      <c r="AA19" s="11"/>
      <c r="AB19" s="11"/>
      <c r="AC19" s="11"/>
    </row>
    <row r="20" spans="2:34" s="10" customFormat="1" ht="12.75">
      <c r="B20" s="100" t="s">
        <v>2</v>
      </c>
      <c r="C20" s="100"/>
      <c r="D20" s="100"/>
      <c r="E20" s="100"/>
      <c r="F20" s="100"/>
      <c r="G20" s="100"/>
      <c r="H20" s="100"/>
      <c r="I20" s="100"/>
      <c r="J20" s="100"/>
      <c r="W20" s="11"/>
      <c r="X20" s="11"/>
      <c r="Y20" s="11"/>
      <c r="Z20" s="11"/>
      <c r="AA20" s="11"/>
      <c r="AB20" s="11"/>
      <c r="AC20" s="11"/>
    </row>
    <row r="21" spans="2:34" s="10" customFormat="1" ht="44.25" customHeight="1">
      <c r="T21" s="28" t="s">
        <v>21</v>
      </c>
      <c r="U21" s="28"/>
      <c r="Z21" s="11"/>
      <c r="AA21" s="11"/>
      <c r="AB21" s="11"/>
      <c r="AC21" s="11"/>
    </row>
    <row r="22" spans="2:34" s="10" customFormat="1" ht="16.5" customHeight="1">
      <c r="T22" s="104">
        <v>44562</v>
      </c>
      <c r="U22" s="105"/>
      <c r="V22" s="105"/>
      <c r="W22" s="105"/>
      <c r="X22" s="11"/>
      <c r="Y22" s="11"/>
      <c r="Z22" s="11"/>
      <c r="AA22" s="11"/>
      <c r="AB22" s="97" t="s">
        <v>51</v>
      </c>
      <c r="AC22" s="97"/>
      <c r="AD22" s="97"/>
      <c r="AE22" s="97"/>
      <c r="AF22" s="97"/>
      <c r="AG22" s="97"/>
      <c r="AH22" s="97"/>
    </row>
    <row r="23" spans="2:34" s="10" customFormat="1" ht="7.5" customHeight="1">
      <c r="W23" s="11"/>
      <c r="X23" s="11"/>
      <c r="Y23" s="11"/>
      <c r="Z23" s="11"/>
      <c r="AA23" s="11"/>
      <c r="AB23" s="11"/>
      <c r="AC23" s="11"/>
    </row>
    <row r="24" spans="2:34" s="10" customFormat="1" ht="10.5" customHeight="1">
      <c r="H24" s="106" t="str">
        <f>""&amp;B17&amp;" "&amp;B18&amp;","</f>
        <v>Herr Max Muster,</v>
      </c>
      <c r="I24" s="106"/>
      <c r="J24" s="106"/>
      <c r="K24" s="106"/>
      <c r="L24" s="106"/>
      <c r="M24" s="106"/>
      <c r="W24" s="11"/>
      <c r="X24" s="11"/>
      <c r="Y24" s="11"/>
      <c r="Z24" s="11"/>
      <c r="AA24" s="11"/>
      <c r="AB24" s="120"/>
      <c r="AC24" s="120"/>
      <c r="AD24" s="120"/>
      <c r="AE24" s="120"/>
      <c r="AF24" s="120"/>
      <c r="AG24" s="120"/>
      <c r="AH24" s="120"/>
    </row>
    <row r="25" spans="2:34" s="10" customFormat="1" ht="12" customHeight="1">
      <c r="P25" s="87" t="s">
        <v>19</v>
      </c>
      <c r="Q25" s="87"/>
      <c r="R25" s="87"/>
      <c r="S25" s="91" t="s">
        <v>3</v>
      </c>
      <c r="T25" s="91"/>
      <c r="U25" s="87" t="s">
        <v>19</v>
      </c>
      <c r="V25" s="87"/>
      <c r="W25" s="87"/>
      <c r="X25" s="11"/>
      <c r="Y25" s="11"/>
      <c r="Z25" s="11"/>
      <c r="AA25" s="11"/>
      <c r="AB25" s="22" t="s">
        <v>18</v>
      </c>
      <c r="AC25" s="14"/>
      <c r="AD25" s="14"/>
      <c r="AE25" s="76">
        <f ca="1">Hilfe!B18</f>
        <v>27</v>
      </c>
      <c r="AF25" s="61"/>
      <c r="AG25" s="61"/>
      <c r="AH25" s="61"/>
    </row>
    <row r="26" spans="2:34" s="10" customFormat="1" ht="12" customHeight="1">
      <c r="W26" s="11"/>
      <c r="X26" s="11"/>
      <c r="Y26" s="11"/>
      <c r="Z26" s="11"/>
      <c r="AA26" s="11"/>
      <c r="AB26" s="65" t="s">
        <v>11</v>
      </c>
      <c r="AC26" s="14"/>
      <c r="AD26" s="14"/>
      <c r="AE26" s="77">
        <v>3000</v>
      </c>
      <c r="AG26" s="20"/>
      <c r="AH26" s="20"/>
    </row>
    <row r="27" spans="2:34" s="10" customFormat="1" ht="10.5" customHeight="1">
      <c r="G27" s="110">
        <v>59292</v>
      </c>
      <c r="H27" s="110"/>
      <c r="I27" s="110"/>
      <c r="W27" s="11"/>
      <c r="X27" s="11"/>
      <c r="Y27" s="11"/>
      <c r="Z27" s="11"/>
      <c r="AA27" s="11"/>
      <c r="AG27" s="20"/>
      <c r="AH27" s="20"/>
    </row>
    <row r="28" spans="2:34" s="10" customFormat="1" ht="12.75"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7"/>
      <c r="X28" s="47"/>
      <c r="Y28" s="11"/>
      <c r="Z28" s="11"/>
      <c r="AA28" s="11"/>
      <c r="AB28" s="67" t="s">
        <v>62</v>
      </c>
      <c r="AE28" s="66" t="s">
        <v>59</v>
      </c>
      <c r="AF28" s="67" t="s">
        <v>69</v>
      </c>
      <c r="AG28" s="67" t="s">
        <v>70</v>
      </c>
      <c r="AH28" s="20"/>
    </row>
    <row r="29" spans="2:34" s="10" customFormat="1" ht="12.75"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7"/>
      <c r="X29" s="47"/>
      <c r="Y29" s="11"/>
      <c r="Z29" s="11"/>
      <c r="AA29" s="11"/>
      <c r="AB29" s="65" t="s">
        <v>60</v>
      </c>
      <c r="AC29" s="14"/>
      <c r="AD29" s="14"/>
      <c r="AE29" s="77">
        <v>2000</v>
      </c>
      <c r="AF29" s="77">
        <v>2000</v>
      </c>
      <c r="AG29" s="86">
        <f>AF29</f>
        <v>2000</v>
      </c>
      <c r="AH29" s="20"/>
    </row>
    <row r="30" spans="2:34" s="10" customFormat="1" ht="13.5" customHeight="1"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7"/>
      <c r="X30" s="47"/>
      <c r="Y30" s="11"/>
      <c r="Z30" s="11"/>
      <c r="AA30" s="11"/>
      <c r="AB30" s="65" t="s">
        <v>61</v>
      </c>
      <c r="AD30" s="14"/>
      <c r="AE30" s="78">
        <f>V37</f>
        <v>1179</v>
      </c>
      <c r="AF30" s="79">
        <f>V33</f>
        <v>637.62</v>
      </c>
      <c r="AG30" s="79">
        <f>AF30/2</f>
        <v>318.81</v>
      </c>
      <c r="AH30" s="11"/>
    </row>
    <row r="31" spans="2:34" s="10" customFormat="1" ht="21" customHeight="1">
      <c r="W31" s="11"/>
      <c r="X31" s="11"/>
      <c r="Y31" s="11"/>
      <c r="Z31" s="11"/>
      <c r="AA31" s="11"/>
      <c r="AB31" s="118" t="s">
        <v>65</v>
      </c>
      <c r="AC31" s="118"/>
      <c r="AD31" s="81">
        <f>Hilfe!B19</f>
        <v>67</v>
      </c>
      <c r="AE31" s="82">
        <v>67</v>
      </c>
      <c r="AH31" s="50"/>
    </row>
    <row r="32" spans="2:34" s="10" customFormat="1">
      <c r="Z32" s="11"/>
      <c r="AA32" s="11"/>
      <c r="AB32" s="22" t="s">
        <v>5</v>
      </c>
      <c r="AD32" s="14"/>
      <c r="AE32" s="78">
        <f>AE30*(1-MIN(MAX((AD31-AE31),0)*3.6%,14.4%))</f>
        <v>1179</v>
      </c>
      <c r="AF32" s="49"/>
      <c r="AH32" s="35"/>
    </row>
    <row r="33" spans="4:34" s="10" customFormat="1">
      <c r="V33" s="114">
        <v>637.62</v>
      </c>
      <c r="W33" s="114"/>
      <c r="X33" s="114"/>
      <c r="Y33" s="114"/>
      <c r="Z33" s="11"/>
      <c r="AA33" s="11"/>
      <c r="AB33" s="68" t="s">
        <v>6</v>
      </c>
      <c r="AC33" s="14"/>
      <c r="AD33" s="14"/>
      <c r="AE33" s="21"/>
      <c r="AF33" s="21"/>
      <c r="AG33" s="21"/>
      <c r="AH33" s="20"/>
    </row>
    <row r="34" spans="4:34" s="10" customFormat="1" ht="12.75">
      <c r="V34" s="15"/>
      <c r="W34" s="16"/>
      <c r="X34" s="16"/>
      <c r="Y34" s="16"/>
      <c r="Z34" s="11"/>
      <c r="AA34" s="11"/>
      <c r="AB34" s="83" t="s">
        <v>66</v>
      </c>
      <c r="AC34" s="14"/>
      <c r="AD34" s="14"/>
      <c r="AE34" s="30" t="s">
        <v>64</v>
      </c>
      <c r="AF34" s="29" t="s">
        <v>10</v>
      </c>
      <c r="AG34" s="41" t="s">
        <v>7</v>
      </c>
      <c r="AH34" s="34"/>
    </row>
    <row r="35" spans="4:34" s="10" customFormat="1" ht="12.75">
      <c r="V35" s="114">
        <v>637.62</v>
      </c>
      <c r="W35" s="114"/>
      <c r="X35" s="114"/>
      <c r="Y35" s="114"/>
      <c r="Z35" s="11"/>
      <c r="AA35" s="11"/>
      <c r="AB35" s="56" t="s">
        <v>45</v>
      </c>
      <c r="AC35" s="22"/>
      <c r="AD35" s="14"/>
      <c r="AE35" s="71">
        <f>MIN(AE32,Hilfe!C10)*Hilfe!B7</f>
        <v>86.066999999999993</v>
      </c>
      <c r="AF35" s="74">
        <v>0</v>
      </c>
      <c r="AG35" s="69">
        <f>IF(AF35=0,AE35,AF35)</f>
        <v>86.066999999999993</v>
      </c>
      <c r="AH35" s="36"/>
    </row>
    <row r="36" spans="4:34" s="10" customFormat="1" ht="12.75">
      <c r="Z36" s="11"/>
      <c r="AA36" s="11"/>
      <c r="AB36" s="56" t="s">
        <v>46</v>
      </c>
      <c r="AC36" s="22"/>
      <c r="AD36" s="14"/>
      <c r="AE36" s="72">
        <f>MIN(AE32,Hilfe!C10)*Hilfe!B8</f>
        <v>35.959499999999998</v>
      </c>
      <c r="AF36" s="75">
        <v>0</v>
      </c>
      <c r="AG36" s="70">
        <f>IF(AF36=0,AE36,AF36)</f>
        <v>35.959499999999998</v>
      </c>
      <c r="AH36" s="37"/>
    </row>
    <row r="37" spans="4:34" s="10" customFormat="1">
      <c r="V37" s="114">
        <v>1179</v>
      </c>
      <c r="W37" s="114"/>
      <c r="X37" s="114"/>
      <c r="Y37" s="114"/>
      <c r="Z37" s="11"/>
      <c r="AA37" s="11"/>
      <c r="AB37" s="56" t="s">
        <v>47</v>
      </c>
      <c r="AC37" s="22"/>
      <c r="AD37" s="14"/>
      <c r="AE37" s="73">
        <f>AE32*Hilfe!B35</f>
        <v>23.580000000000002</v>
      </c>
      <c r="AF37" s="33"/>
      <c r="AG37" s="20"/>
      <c r="AH37" s="20"/>
    </row>
    <row r="38" spans="4:34" s="10" customFormat="1" ht="11.25">
      <c r="Z38" s="11"/>
      <c r="AA38" s="11"/>
      <c r="AB38" s="57" t="s">
        <v>57</v>
      </c>
      <c r="AG38" s="20"/>
      <c r="AH38" s="20"/>
    </row>
    <row r="39" spans="4:34" s="10" customFormat="1" ht="12.75">
      <c r="V39" s="17"/>
      <c r="W39" s="18"/>
      <c r="X39" s="18"/>
      <c r="Y39" s="18"/>
      <c r="Z39" s="11"/>
      <c r="AA39" s="11"/>
      <c r="AB39" s="14"/>
      <c r="AC39" s="14"/>
      <c r="AD39" s="14"/>
      <c r="AE39" s="66" t="s">
        <v>59</v>
      </c>
      <c r="AF39" s="66" t="s">
        <v>68</v>
      </c>
      <c r="AG39" s="20"/>
      <c r="AH39" s="20"/>
    </row>
    <row r="40" spans="4:34" s="10" customFormat="1">
      <c r="W40" s="11"/>
      <c r="X40" s="11"/>
      <c r="Y40" s="11"/>
      <c r="Z40" s="11"/>
      <c r="AA40" s="11"/>
      <c r="AB40" s="39" t="s">
        <v>34</v>
      </c>
      <c r="AC40" s="22"/>
      <c r="AD40" s="14"/>
      <c r="AE40" s="77">
        <v>0</v>
      </c>
      <c r="AF40" s="77">
        <v>0</v>
      </c>
      <c r="AH40" s="23"/>
    </row>
    <row r="41" spans="4:34" s="10" customFormat="1" ht="9.75" customHeight="1">
      <c r="W41" s="11"/>
      <c r="X41" s="11"/>
      <c r="Y41" s="11"/>
      <c r="Z41" s="11"/>
      <c r="AA41" s="11"/>
    </row>
    <row r="42" spans="4:34" s="10" customFormat="1" ht="9.75" customHeight="1">
      <c r="D42" s="112">
        <f>V37</f>
        <v>1179</v>
      </c>
      <c r="E42" s="113"/>
      <c r="F42" s="113"/>
      <c r="G42" s="113"/>
      <c r="W42" s="11"/>
      <c r="X42" s="11"/>
      <c r="Y42" s="11"/>
      <c r="Z42" s="11"/>
      <c r="AA42" s="11"/>
    </row>
    <row r="43" spans="4:34" s="10" customFormat="1" ht="11.1" customHeight="1">
      <c r="W43" s="11"/>
      <c r="X43" s="11"/>
      <c r="Y43" s="11"/>
      <c r="Z43" s="11"/>
      <c r="AA43" s="11"/>
      <c r="AB43" s="84" t="s">
        <v>67</v>
      </c>
      <c r="AC43" s="11"/>
      <c r="AE43" s="67" t="s">
        <v>59</v>
      </c>
      <c r="AF43" s="67" t="s">
        <v>69</v>
      </c>
      <c r="AG43" s="67" t="s">
        <v>70</v>
      </c>
    </row>
    <row r="44" spans="4:34" s="10" customFormat="1" ht="12.75" customHeight="1">
      <c r="W44" s="11"/>
      <c r="X44" s="11"/>
      <c r="Y44" s="11"/>
      <c r="Z44" s="11"/>
      <c r="AA44" s="11"/>
      <c r="AB44" s="64" t="s">
        <v>58</v>
      </c>
      <c r="AC44" s="40"/>
      <c r="AE44" s="80">
        <f>AE32-AG35-AG36-AE37+AE40</f>
        <v>1033.3935000000001</v>
      </c>
      <c r="AF44" s="80">
        <f>AF30-MIN(AF30,Hilfe!C10)*Hilfe!B7-MIN(AF30,Hilfe!C10)*Hilfe!B8-AF30*Hilfe!C35+AF40</f>
        <v>571.62633000000005</v>
      </c>
      <c r="AG44" s="80">
        <f>AF30/2-MIN(AF30/2,Hilfe!C10)*Hilfe!B7-MIN(AF30/2,Hilfe!C10)*Hilfe!B8-AF30/2*Hilfe!C35+AF40</f>
        <v>285.81316500000003</v>
      </c>
    </row>
    <row r="45" spans="4:34" s="10" customFormat="1" ht="9" customHeight="1">
      <c r="N45" s="119">
        <f>Hilfe!B21</f>
        <v>1755</v>
      </c>
      <c r="O45" s="119"/>
      <c r="P45" s="119"/>
      <c r="Q45" s="119"/>
      <c r="W45" s="11"/>
      <c r="X45" s="11"/>
      <c r="Y45" s="11"/>
      <c r="Z45" s="11"/>
      <c r="AA45" s="11"/>
      <c r="AB45" s="90" t="s">
        <v>12</v>
      </c>
      <c r="AC45" s="90"/>
      <c r="AD45" s="90"/>
      <c r="AE45" s="94">
        <f>ROUND((AE29-AE44)/10,0)*10</f>
        <v>970</v>
      </c>
      <c r="AF45" s="94">
        <f>ROUND((AF29-AF44)/10,0)*10</f>
        <v>1430</v>
      </c>
      <c r="AG45" s="94">
        <f>ROUND((AG29-AG44)/10,0)*10</f>
        <v>1710</v>
      </c>
    </row>
    <row r="46" spans="4:34" s="10" customFormat="1" ht="12" customHeight="1" thickBot="1">
      <c r="Q46" s="111" t="str">
        <f>Hilfe!B22&amp;" EUR"&amp;"."</f>
        <v>2600 EUR.</v>
      </c>
      <c r="R46" s="111"/>
      <c r="S46" s="111"/>
      <c r="T46" s="111"/>
      <c r="W46" s="11"/>
      <c r="X46" s="11"/>
      <c r="Y46" s="11"/>
      <c r="Z46" s="11"/>
      <c r="AA46" s="11"/>
      <c r="AB46" s="90"/>
      <c r="AC46" s="90"/>
      <c r="AD46" s="90"/>
      <c r="AE46" s="95"/>
      <c r="AF46" s="95"/>
      <c r="AG46" s="95"/>
    </row>
    <row r="47" spans="4:34" s="10" customFormat="1" ht="11.25" customHeight="1" thickTop="1">
      <c r="U47" s="10" t="s">
        <v>4</v>
      </c>
      <c r="W47" s="11"/>
      <c r="X47" s="11"/>
      <c r="Y47" s="11"/>
      <c r="Z47" s="11"/>
      <c r="AA47" s="11"/>
      <c r="AB47" s="116" t="s">
        <v>50</v>
      </c>
      <c r="AC47" s="116"/>
      <c r="AD47" s="116"/>
      <c r="AE47" s="63">
        <f ca="1">ROUND((AE45*(1+2%)^AE25)/10,0)*10</f>
        <v>1660</v>
      </c>
      <c r="AF47" s="63"/>
      <c r="AG47" s="63"/>
    </row>
    <row r="48" spans="4:34" s="10" customFormat="1" ht="11.25" customHeight="1">
      <c r="W48" s="11"/>
      <c r="X48" s="11"/>
      <c r="Y48" s="11"/>
      <c r="Z48" s="11"/>
      <c r="AA48" s="11"/>
      <c r="AB48" s="11"/>
      <c r="AC48" s="11"/>
      <c r="AE48" s="117" t="s">
        <v>39</v>
      </c>
      <c r="AF48" s="117"/>
      <c r="AG48" s="117"/>
    </row>
    <row r="49" spans="15:34" s="10" customFormat="1" ht="3" customHeight="1">
      <c r="W49" s="11"/>
      <c r="X49" s="11"/>
      <c r="Y49" s="11"/>
      <c r="Z49" s="11"/>
      <c r="AA49" s="11"/>
      <c r="AB49" s="11"/>
      <c r="AC49" s="11"/>
      <c r="AE49" s="38"/>
    </row>
    <row r="50" spans="15:34" s="10" customFormat="1" ht="11.25" customHeight="1">
      <c r="O50" s="14"/>
      <c r="W50" s="11"/>
      <c r="X50" s="11"/>
      <c r="Y50" s="11"/>
      <c r="Z50" s="11"/>
      <c r="AA50" s="11"/>
      <c r="AB50" s="93" t="s">
        <v>37</v>
      </c>
      <c r="AC50" s="93"/>
      <c r="AD50" s="93"/>
      <c r="AE50" s="93"/>
      <c r="AF50" s="93"/>
      <c r="AG50" s="93"/>
      <c r="AH50" s="93"/>
    </row>
    <row r="51" spans="15:34" s="10" customFormat="1" ht="11.25" customHeight="1">
      <c r="W51" s="11"/>
      <c r="X51" s="11"/>
      <c r="Y51" s="11"/>
      <c r="Z51" s="11"/>
      <c r="AA51" s="11"/>
      <c r="AB51" s="93" t="s">
        <v>38</v>
      </c>
      <c r="AC51" s="93"/>
      <c r="AD51" s="93"/>
      <c r="AE51" s="93"/>
      <c r="AF51" s="93"/>
      <c r="AG51" s="93"/>
      <c r="AH51" s="93"/>
    </row>
    <row r="52" spans="15:34" s="10" customFormat="1" ht="11.25">
      <c r="W52" s="11"/>
      <c r="X52" s="11"/>
      <c r="Y52" s="11"/>
      <c r="Z52" s="11"/>
      <c r="AA52" s="11"/>
      <c r="AB52" s="93"/>
      <c r="AC52" s="93"/>
      <c r="AD52" s="93"/>
      <c r="AE52" s="93"/>
      <c r="AF52" s="93"/>
      <c r="AG52" s="93"/>
      <c r="AH52" s="93"/>
    </row>
    <row r="53" spans="15:34" s="10" customFormat="1" ht="12.75" customHeight="1">
      <c r="W53" s="11"/>
      <c r="X53" s="11"/>
      <c r="Y53" s="11"/>
      <c r="Z53" s="11"/>
      <c r="AA53" s="11"/>
      <c r="AB53" s="92"/>
      <c r="AC53" s="92"/>
      <c r="AD53" s="92"/>
      <c r="AE53" s="92"/>
      <c r="AF53" s="92"/>
      <c r="AG53" s="92"/>
      <c r="AH53" s="92"/>
    </row>
    <row r="54" spans="15:34" s="10" customFormat="1" ht="11.25" customHeight="1">
      <c r="W54" s="11"/>
      <c r="X54" s="11"/>
      <c r="Y54" s="11"/>
      <c r="Z54" s="11"/>
      <c r="AA54" s="11"/>
      <c r="AB54" s="92"/>
      <c r="AC54" s="92"/>
      <c r="AD54" s="92"/>
      <c r="AE54" s="92"/>
      <c r="AF54" s="92"/>
      <c r="AG54" s="92"/>
      <c r="AH54" s="92"/>
    </row>
    <row r="55" spans="15:34" s="10" customFormat="1" ht="11.25">
      <c r="W55" s="11"/>
      <c r="X55" s="11"/>
      <c r="Y55" s="11"/>
      <c r="Z55" s="11"/>
      <c r="AA55" s="11"/>
      <c r="AB55" s="92"/>
      <c r="AC55" s="92"/>
      <c r="AD55" s="92"/>
      <c r="AE55" s="92"/>
      <c r="AF55" s="92"/>
      <c r="AG55" s="92"/>
      <c r="AH55" s="92"/>
    </row>
    <row r="56" spans="15:34" s="10" customFormat="1" ht="11.25">
      <c r="W56" s="11"/>
      <c r="X56" s="11"/>
      <c r="Y56" s="11"/>
      <c r="Z56" s="11"/>
      <c r="AA56" s="11"/>
      <c r="AB56" s="92"/>
      <c r="AC56" s="92"/>
      <c r="AD56" s="92"/>
      <c r="AE56" s="92"/>
      <c r="AF56" s="92"/>
      <c r="AG56" s="92"/>
      <c r="AH56" s="92"/>
    </row>
    <row r="57" spans="15:34" s="10" customFormat="1" ht="11.25">
      <c r="W57" s="11"/>
      <c r="X57" s="11"/>
      <c r="Y57" s="11"/>
      <c r="Z57" s="11"/>
      <c r="AA57" s="11"/>
      <c r="AB57" s="92"/>
      <c r="AC57" s="92"/>
      <c r="AD57" s="92"/>
      <c r="AE57" s="92"/>
      <c r="AF57" s="92"/>
      <c r="AG57" s="92"/>
      <c r="AH57" s="92"/>
    </row>
    <row r="58" spans="15:34" s="10" customFormat="1" ht="11.25">
      <c r="W58" s="11"/>
      <c r="X58" s="11"/>
      <c r="Y58" s="11"/>
      <c r="Z58" s="11"/>
      <c r="AA58" s="11"/>
      <c r="AB58" s="11"/>
      <c r="AC58" s="11"/>
    </row>
    <row r="59" spans="15:34" s="10" customFormat="1" ht="11.25">
      <c r="W59" s="11"/>
      <c r="X59" s="11"/>
      <c r="Y59" s="11"/>
      <c r="Z59" s="11"/>
      <c r="AA59" s="11"/>
      <c r="AB59" s="11"/>
      <c r="AC59" s="11"/>
    </row>
    <row r="60" spans="15:34" s="10" customFormat="1" ht="11.25">
      <c r="W60" s="11"/>
      <c r="X60" s="11"/>
      <c r="Y60" s="11"/>
      <c r="Z60" s="11"/>
      <c r="AA60" s="11"/>
      <c r="AB60" s="11"/>
      <c r="AC60" s="11"/>
    </row>
    <row r="61" spans="15:34" s="10" customFormat="1" ht="11.25">
      <c r="W61" s="11"/>
      <c r="X61" s="11"/>
      <c r="Y61" s="11"/>
      <c r="Z61" s="11"/>
      <c r="AA61" s="11"/>
      <c r="AB61" s="11"/>
      <c r="AC61" s="11"/>
    </row>
    <row r="62" spans="15:34" s="10" customFormat="1" ht="11.25">
      <c r="W62" s="11"/>
      <c r="X62" s="11"/>
      <c r="Y62" s="11"/>
      <c r="Z62" s="11"/>
      <c r="AA62" s="11"/>
      <c r="AB62" s="11"/>
      <c r="AC62" s="11"/>
    </row>
    <row r="63" spans="15:34" s="10" customFormat="1" ht="11.25">
      <c r="W63" s="11"/>
      <c r="X63" s="11"/>
      <c r="Y63" s="11"/>
      <c r="Z63" s="11"/>
      <c r="AA63" s="11"/>
      <c r="AB63" s="11"/>
      <c r="AC63" s="11"/>
    </row>
    <row r="64" spans="15:34" s="10" customFormat="1" ht="11.25">
      <c r="W64" s="11"/>
      <c r="X64" s="11"/>
      <c r="Y64" s="11"/>
      <c r="Z64" s="11"/>
      <c r="AA64" s="11"/>
      <c r="AB64" s="11"/>
      <c r="AC64" s="11"/>
    </row>
    <row r="65" spans="4:29" s="10" customFormat="1" ht="11.25">
      <c r="W65" s="11"/>
      <c r="X65" s="11"/>
      <c r="Y65" s="11"/>
      <c r="Z65" s="11"/>
      <c r="AA65" s="11"/>
      <c r="AB65" s="11"/>
      <c r="AC65" s="11"/>
    </row>
    <row r="66" spans="4:29" s="10" customFormat="1" ht="11.25">
      <c r="W66" s="11"/>
      <c r="X66" s="11"/>
      <c r="Y66" s="11"/>
      <c r="Z66" s="11"/>
      <c r="AA66" s="11"/>
      <c r="AB66" s="11"/>
      <c r="AC66" s="11"/>
    </row>
    <row r="67" spans="4:29" s="10" customFormat="1" ht="11.25">
      <c r="W67" s="11"/>
      <c r="X67" s="11"/>
      <c r="Y67" s="11"/>
      <c r="Z67" s="11"/>
      <c r="AA67" s="11"/>
      <c r="AB67" s="11"/>
      <c r="AC67" s="11"/>
    </row>
    <row r="68" spans="4:29" s="10" customFormat="1" ht="12" customHeight="1">
      <c r="W68" s="11"/>
      <c r="X68" s="11"/>
      <c r="Y68" s="11"/>
      <c r="Z68" s="11"/>
      <c r="AA68" s="11"/>
      <c r="AB68" s="11"/>
      <c r="AC68" s="11"/>
    </row>
    <row r="69" spans="4:29" s="10" customFormat="1" ht="11.25">
      <c r="I69" s="109">
        <f>Hilfe!B29</f>
        <v>38901</v>
      </c>
      <c r="J69" s="109"/>
      <c r="K69" s="109"/>
      <c r="W69" s="11"/>
      <c r="X69" s="11"/>
      <c r="Y69" s="11"/>
      <c r="Z69" s="11"/>
      <c r="AA69" s="11"/>
      <c r="AB69" s="11"/>
      <c r="AC69" s="11"/>
    </row>
    <row r="70" spans="4:29" s="10" customFormat="1" ht="11.25">
      <c r="W70" s="11"/>
      <c r="X70" s="11"/>
      <c r="Y70" s="11"/>
      <c r="Z70" s="11"/>
      <c r="AA70" s="11"/>
      <c r="AB70" s="11"/>
      <c r="AC70" s="11"/>
    </row>
    <row r="71" spans="4:29" s="10" customFormat="1" ht="11.25">
      <c r="W71" s="11"/>
      <c r="X71" s="11"/>
      <c r="Y71" s="11"/>
      <c r="Z71" s="11"/>
      <c r="AA71" s="11"/>
      <c r="AB71" s="11"/>
      <c r="AC71" s="11"/>
    </row>
    <row r="72" spans="4:29" s="10" customFormat="1" ht="11.25">
      <c r="O72" s="12"/>
      <c r="P72" s="12"/>
      <c r="Q72" s="12"/>
      <c r="R72" s="12"/>
      <c r="S72" s="12"/>
      <c r="T72" s="12"/>
      <c r="U72" s="12"/>
      <c r="V72" s="12"/>
      <c r="W72" s="13"/>
      <c r="X72" s="13"/>
      <c r="Y72" s="13"/>
      <c r="Z72" s="13"/>
      <c r="AA72" s="13"/>
      <c r="AB72" s="11"/>
      <c r="AC72" s="11"/>
    </row>
    <row r="73" spans="4:29" s="10" customFormat="1" ht="13.5" customHeight="1">
      <c r="O73" s="12"/>
      <c r="P73" s="12"/>
      <c r="Q73" s="12"/>
      <c r="R73" s="12"/>
      <c r="S73" s="12"/>
      <c r="T73" s="12"/>
      <c r="U73" s="12"/>
      <c r="V73" s="12"/>
      <c r="W73" s="13"/>
      <c r="X73" s="13"/>
      <c r="Y73" s="13"/>
      <c r="Z73" s="13"/>
      <c r="AA73" s="13"/>
      <c r="AB73" s="11"/>
      <c r="AC73" s="11"/>
    </row>
    <row r="74" spans="4:29" s="10" customFormat="1" ht="14.25" customHeight="1">
      <c r="O74" s="12"/>
      <c r="P74" s="115">
        <f>Hilfe!B30</f>
        <v>34.19</v>
      </c>
      <c r="Q74" s="115"/>
      <c r="R74" s="115"/>
      <c r="S74" s="115"/>
      <c r="T74" s="12"/>
      <c r="U74" s="12"/>
      <c r="V74" s="12"/>
      <c r="W74" s="108">
        <f>Hilfe!B31</f>
        <v>33.229999999999997</v>
      </c>
      <c r="X74" s="108"/>
      <c r="Y74" s="108"/>
      <c r="Z74" s="13"/>
      <c r="AA74" s="13"/>
      <c r="AB74" s="11"/>
      <c r="AC74" s="11"/>
    </row>
    <row r="75" spans="4:29" s="10" customFormat="1" ht="11.25">
      <c r="O75" s="12"/>
      <c r="P75" s="12"/>
      <c r="Q75" s="12"/>
      <c r="R75" s="12"/>
      <c r="S75" s="12"/>
      <c r="T75" s="12"/>
      <c r="U75" s="12"/>
      <c r="V75" s="12"/>
      <c r="W75" s="13"/>
      <c r="X75" s="13"/>
      <c r="Y75" s="13"/>
      <c r="Z75" s="13"/>
      <c r="AA75" s="13"/>
      <c r="AB75" s="11"/>
      <c r="AC75" s="11"/>
    </row>
    <row r="76" spans="4:29" s="10" customFormat="1" ht="9" customHeight="1">
      <c r="O76" s="12"/>
      <c r="P76" s="108">
        <f>P74</f>
        <v>34.19</v>
      </c>
      <c r="Q76" s="108"/>
      <c r="R76" s="108"/>
      <c r="S76" s="43"/>
      <c r="T76" s="43"/>
      <c r="U76" s="43"/>
      <c r="V76" s="43"/>
      <c r="W76" s="44"/>
      <c r="X76" s="44"/>
      <c r="Y76" s="44"/>
      <c r="Z76" s="44"/>
      <c r="AA76" s="13"/>
      <c r="AB76" s="11"/>
      <c r="AC76" s="11"/>
    </row>
    <row r="77" spans="4:29" s="10" customFormat="1" ht="11.25">
      <c r="D77" s="42"/>
      <c r="E77" s="42"/>
      <c r="F77" s="42"/>
      <c r="G77" s="107">
        <f>G27</f>
        <v>59292</v>
      </c>
      <c r="H77" s="107"/>
      <c r="I77" s="107"/>
      <c r="J77" s="107"/>
      <c r="K77" s="42"/>
      <c r="L77" s="42"/>
      <c r="M77" s="42"/>
      <c r="N77" s="42"/>
      <c r="O77" s="43"/>
      <c r="P77" s="43"/>
      <c r="Q77" s="43"/>
      <c r="R77" s="43"/>
      <c r="S77" s="43"/>
      <c r="T77" s="43"/>
      <c r="U77" s="43"/>
      <c r="V77" s="43"/>
      <c r="W77" s="44"/>
      <c r="X77" s="44"/>
      <c r="Y77" s="44"/>
      <c r="Z77" s="44"/>
      <c r="AA77" s="13"/>
      <c r="AB77" s="11"/>
      <c r="AC77" s="11"/>
    </row>
    <row r="78" spans="4:29" s="10" customFormat="1" ht="16.5" customHeight="1">
      <c r="O78" s="12"/>
      <c r="P78" s="12"/>
      <c r="Q78" s="12"/>
      <c r="R78" s="12"/>
      <c r="S78" s="12"/>
      <c r="T78" s="12"/>
      <c r="U78" s="12"/>
      <c r="V78" s="12"/>
      <c r="W78" s="13"/>
      <c r="X78" s="13"/>
      <c r="Y78" s="13"/>
      <c r="Z78" s="13"/>
      <c r="AA78" s="13"/>
      <c r="AB78" s="11"/>
      <c r="AC78" s="11"/>
    </row>
    <row r="79" spans="4:29" s="10" customFormat="1" ht="15">
      <c r="O79" s="12"/>
      <c r="P79" s="12"/>
      <c r="Q79" s="12"/>
      <c r="R79" s="12"/>
      <c r="S79" s="12"/>
      <c r="T79" s="12"/>
      <c r="U79" s="12"/>
      <c r="V79" s="87"/>
      <c r="W79" s="87"/>
      <c r="X79" s="87"/>
      <c r="Y79" s="87"/>
      <c r="Z79" s="87"/>
      <c r="AA79" s="13"/>
      <c r="AB79" s="11"/>
      <c r="AC79" s="11"/>
    </row>
    <row r="80" spans="4:29" s="10" customFormat="1" ht="15">
      <c r="O80" s="12"/>
      <c r="P80" s="12"/>
      <c r="Q80" s="12"/>
      <c r="R80" s="12"/>
      <c r="S80" s="12"/>
      <c r="T80" s="12"/>
      <c r="U80" s="12"/>
      <c r="V80" s="87"/>
      <c r="W80" s="87"/>
      <c r="X80" s="87"/>
      <c r="Y80" s="87"/>
      <c r="Z80" s="87"/>
      <c r="AA80" s="13"/>
      <c r="AB80" s="11"/>
      <c r="AC80" s="11"/>
    </row>
    <row r="81" spans="15:29" s="10" customFormat="1" ht="15">
      <c r="O81" s="12"/>
      <c r="P81" s="12"/>
      <c r="Q81" s="12"/>
      <c r="R81" s="12"/>
      <c r="S81" s="12"/>
      <c r="T81" s="12"/>
      <c r="U81" s="12"/>
      <c r="V81" s="87"/>
      <c r="W81" s="87"/>
      <c r="X81" s="87"/>
      <c r="Y81" s="87"/>
      <c r="Z81" s="87"/>
      <c r="AA81" s="13"/>
      <c r="AB81" s="11"/>
      <c r="AC81" s="11"/>
    </row>
    <row r="82" spans="15:29" s="10" customFormat="1" ht="15">
      <c r="O82" s="12"/>
      <c r="P82" s="12"/>
      <c r="Q82" s="12"/>
      <c r="R82" s="12"/>
      <c r="S82" s="12"/>
      <c r="T82" s="12"/>
      <c r="U82" s="12"/>
      <c r="V82" s="87"/>
      <c r="W82" s="87"/>
      <c r="X82" s="87"/>
      <c r="Y82" s="87"/>
      <c r="Z82" s="87"/>
      <c r="AA82" s="13"/>
      <c r="AB82" s="11"/>
      <c r="AC82" s="11"/>
    </row>
    <row r="83" spans="15:29" s="10" customFormat="1" ht="15">
      <c r="V83" s="87"/>
      <c r="W83" s="87"/>
      <c r="X83" s="87"/>
      <c r="Y83" s="87"/>
      <c r="Z83" s="87"/>
      <c r="AA83" s="11"/>
      <c r="AB83" s="11"/>
      <c r="AC83" s="11"/>
    </row>
    <row r="84" spans="15:29" s="10" customFormat="1" ht="15">
      <c r="V84" s="87"/>
      <c r="W84" s="87"/>
      <c r="X84" s="87"/>
      <c r="Y84" s="87"/>
      <c r="Z84" s="87"/>
      <c r="AA84" s="11"/>
      <c r="AB84" s="11"/>
      <c r="AC84" s="11"/>
    </row>
    <row r="85" spans="15:29" s="10" customFormat="1" ht="15">
      <c r="V85" s="87"/>
      <c r="W85" s="87"/>
      <c r="X85" s="87"/>
      <c r="Y85" s="87"/>
      <c r="Z85" s="87"/>
      <c r="AA85" s="11"/>
      <c r="AB85" s="11"/>
      <c r="AC85" s="11"/>
    </row>
    <row r="86" spans="15:29" s="10" customFormat="1" ht="11.25">
      <c r="V86" s="91"/>
      <c r="W86" s="91"/>
      <c r="X86" s="91"/>
      <c r="Y86" s="91"/>
      <c r="Z86" s="91"/>
      <c r="AA86" s="11"/>
      <c r="AB86" s="11"/>
      <c r="AC86" s="11"/>
    </row>
    <row r="87" spans="15:29" s="10" customFormat="1" ht="11.25">
      <c r="W87" s="11"/>
      <c r="X87" s="11"/>
      <c r="Y87" s="11"/>
      <c r="Z87" s="11"/>
      <c r="AA87" s="11"/>
      <c r="AB87" s="11"/>
      <c r="AC87" s="11"/>
    </row>
    <row r="88" spans="15:29" s="10" customFormat="1" ht="11.25">
      <c r="W88" s="11"/>
      <c r="X88" s="11"/>
      <c r="Y88" s="11"/>
      <c r="Z88" s="11"/>
      <c r="AA88" s="11"/>
      <c r="AB88" s="11"/>
      <c r="AC88" s="11"/>
    </row>
    <row r="89" spans="15:29" s="10" customFormat="1" ht="11.25">
      <c r="W89" s="11"/>
      <c r="X89" s="11"/>
      <c r="Y89" s="11"/>
      <c r="Z89" s="11"/>
      <c r="AA89" s="11"/>
      <c r="AB89" s="11"/>
      <c r="AC89" s="11"/>
    </row>
    <row r="90" spans="15:29" s="10" customFormat="1" ht="11.25">
      <c r="W90" s="11"/>
      <c r="X90" s="11"/>
      <c r="Y90" s="11"/>
      <c r="Z90" s="11"/>
      <c r="AA90" s="11"/>
      <c r="AB90" s="11"/>
      <c r="AC90" s="11"/>
    </row>
    <row r="91" spans="15:29" s="10" customFormat="1" ht="11.25">
      <c r="W91" s="11"/>
      <c r="X91" s="11"/>
      <c r="Y91" s="11"/>
      <c r="Z91" s="11"/>
      <c r="AA91" s="11"/>
      <c r="AB91" s="11"/>
      <c r="AC91" s="11"/>
    </row>
    <row r="92" spans="15:29" s="10" customFormat="1" ht="11.25">
      <c r="W92" s="11"/>
      <c r="X92" s="11"/>
      <c r="Y92" s="11"/>
      <c r="Z92" s="11"/>
      <c r="AA92" s="11"/>
      <c r="AB92" s="11"/>
      <c r="AC92" s="11"/>
    </row>
    <row r="93" spans="15:29" s="10" customFormat="1" ht="11.25">
      <c r="W93" s="11"/>
      <c r="X93" s="11"/>
      <c r="Y93" s="11"/>
      <c r="Z93" s="11"/>
      <c r="AA93" s="11"/>
      <c r="AB93" s="11"/>
      <c r="AC93" s="11"/>
    </row>
    <row r="94" spans="15:29" s="10" customFormat="1" ht="11.25">
      <c r="W94" s="11"/>
      <c r="X94" s="11"/>
      <c r="Y94" s="11"/>
      <c r="Z94" s="11"/>
      <c r="AA94" s="11"/>
      <c r="AB94" s="11"/>
      <c r="AC94" s="11"/>
    </row>
    <row r="95" spans="15:29" s="10" customFormat="1" ht="11.25">
      <c r="W95" s="11"/>
      <c r="X95" s="11"/>
      <c r="Y95" s="11"/>
      <c r="Z95" s="11"/>
      <c r="AA95" s="11"/>
      <c r="AB95" s="11"/>
      <c r="AC95" s="11"/>
    </row>
    <row r="96" spans="15:29" s="10" customFormat="1" ht="11.25">
      <c r="W96" s="11"/>
      <c r="X96" s="11"/>
      <c r="Y96" s="11"/>
      <c r="Z96" s="11"/>
      <c r="AA96" s="11"/>
      <c r="AB96" s="11"/>
      <c r="AC96" s="11"/>
    </row>
    <row r="97" spans="3:29" s="10" customFormat="1" ht="11.25">
      <c r="W97" s="11"/>
      <c r="X97" s="11"/>
      <c r="Y97" s="11"/>
      <c r="Z97" s="11"/>
      <c r="AA97" s="11"/>
      <c r="AB97" s="11"/>
      <c r="AC97" s="11"/>
    </row>
    <row r="98" spans="3:29" s="10" customFormat="1" ht="11.25">
      <c r="W98" s="11"/>
      <c r="X98" s="11"/>
      <c r="Y98" s="11"/>
      <c r="Z98" s="11"/>
      <c r="AA98" s="11"/>
      <c r="AB98" s="11"/>
      <c r="AC98" s="11"/>
    </row>
    <row r="99" spans="3:29" s="10" customFormat="1" ht="11.25">
      <c r="W99" s="11"/>
      <c r="X99" s="11"/>
      <c r="Y99" s="11"/>
      <c r="Z99" s="11"/>
      <c r="AA99" s="11"/>
      <c r="AB99" s="11"/>
      <c r="AC99" s="11"/>
    </row>
    <row r="100" spans="3:29" s="10" customFormat="1" ht="11.25">
      <c r="W100" s="11"/>
      <c r="X100" s="11"/>
      <c r="Y100" s="11"/>
      <c r="Z100" s="11"/>
      <c r="AA100" s="11"/>
      <c r="AB100" s="11"/>
      <c r="AC100" s="11"/>
    </row>
    <row r="101" spans="3:29" s="10" customFormat="1" ht="11.25">
      <c r="W101" s="11"/>
      <c r="X101" s="11"/>
      <c r="Y101" s="11"/>
      <c r="Z101" s="11"/>
      <c r="AA101" s="11"/>
      <c r="AB101" s="11"/>
      <c r="AC101" s="11"/>
    </row>
    <row r="102" spans="3:29" s="10" customFormat="1" ht="11.25">
      <c r="W102" s="11"/>
      <c r="X102" s="11"/>
      <c r="Y102" s="11"/>
      <c r="Z102" s="11"/>
      <c r="AA102" s="11"/>
      <c r="AB102" s="11"/>
      <c r="AC102" s="11"/>
    </row>
    <row r="103" spans="3:29" s="10" customFormat="1" ht="11.25">
      <c r="W103" s="11"/>
      <c r="X103" s="11"/>
      <c r="Y103" s="11"/>
      <c r="Z103" s="11"/>
      <c r="AA103" s="11"/>
      <c r="AB103" s="11"/>
      <c r="AC103" s="11"/>
    </row>
    <row r="104" spans="3:29" s="10" customFormat="1" ht="11.25">
      <c r="W104" s="11"/>
      <c r="X104" s="11"/>
      <c r="Y104" s="11"/>
      <c r="Z104" s="11"/>
      <c r="AA104" s="11"/>
      <c r="AB104" s="11"/>
      <c r="AC104" s="11"/>
    </row>
    <row r="105" spans="3:29" s="10" customFormat="1" ht="11.25">
      <c r="W105" s="11"/>
      <c r="X105" s="11"/>
      <c r="Y105" s="11"/>
      <c r="Z105" s="11"/>
      <c r="AA105" s="11"/>
      <c r="AB105" s="11"/>
      <c r="AC105" s="11"/>
    </row>
    <row r="106" spans="3:29" s="10" customFormat="1" ht="11.25"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7"/>
      <c r="X106" s="47"/>
      <c r="Y106" s="47"/>
      <c r="Z106" s="47"/>
      <c r="AA106" s="11"/>
      <c r="AB106" s="11"/>
      <c r="AC106" s="11"/>
    </row>
    <row r="107" spans="3:29" s="10" customFormat="1" ht="11.25"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7"/>
      <c r="X107" s="47"/>
      <c r="Y107" s="47"/>
      <c r="Z107" s="47"/>
      <c r="AA107" s="11"/>
      <c r="AB107" s="11"/>
      <c r="AC107" s="11"/>
    </row>
    <row r="108" spans="3:29" s="10" customFormat="1" ht="15"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6"/>
      <c r="X108" s="46"/>
      <c r="Y108" s="46"/>
      <c r="Z108" s="46"/>
      <c r="AA108" s="11"/>
      <c r="AB108" s="11"/>
      <c r="AC108" s="11"/>
    </row>
    <row r="109" spans="3:29" s="10" customFormat="1" ht="15"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6"/>
      <c r="X109" s="46"/>
      <c r="Y109" s="46"/>
      <c r="Z109" s="46"/>
      <c r="AA109" s="11"/>
      <c r="AB109" s="11"/>
      <c r="AC109" s="11"/>
    </row>
    <row r="110" spans="3:29" s="10" customFormat="1" ht="15"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88">
        <f>Hilfe!B24</f>
        <v>56</v>
      </c>
      <c r="V110" s="88"/>
      <c r="W110" s="88"/>
      <c r="X110" s="89" t="s">
        <v>30</v>
      </c>
      <c r="Y110" s="89"/>
      <c r="Z110" s="89"/>
      <c r="AA110" s="11"/>
      <c r="AB110" s="11"/>
      <c r="AC110" s="11"/>
    </row>
    <row r="111" spans="3:29" s="10" customFormat="1" ht="15"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 s="11"/>
      <c r="AA111" s="11"/>
      <c r="AB111" s="11"/>
      <c r="AC111" s="11"/>
    </row>
    <row r="112" spans="3:29" s="10" customFormat="1" ht="11.25">
      <c r="W112" s="11"/>
      <c r="X112" s="11"/>
      <c r="Y112" s="11"/>
      <c r="Z112" s="11"/>
      <c r="AA112" s="11"/>
      <c r="AB112" s="11"/>
      <c r="AC112" s="11"/>
    </row>
    <row r="113" spans="23:29" s="10" customFormat="1" ht="11.25">
      <c r="W113" s="11"/>
      <c r="X113" s="11"/>
      <c r="Y113" s="11"/>
      <c r="Z113" s="11"/>
      <c r="AA113" s="11"/>
      <c r="AB113" s="11"/>
      <c r="AC113" s="11"/>
    </row>
    <row r="114" spans="23:29" s="10" customFormat="1" ht="11.25">
      <c r="W114" s="11"/>
      <c r="X114" s="11"/>
      <c r="Y114" s="11"/>
      <c r="Z114" s="11"/>
      <c r="AA114" s="11"/>
      <c r="AB114" s="11"/>
      <c r="AC114" s="11"/>
    </row>
    <row r="115" spans="23:29" s="10" customFormat="1" ht="11.25">
      <c r="W115" s="11"/>
      <c r="X115" s="11"/>
      <c r="Y115" s="11"/>
      <c r="Z115" s="11"/>
      <c r="AA115" s="11"/>
      <c r="AB115" s="11"/>
      <c r="AC115" s="11"/>
    </row>
    <row r="116" spans="23:29" s="10" customFormat="1" ht="11.25">
      <c r="W116" s="11"/>
      <c r="X116" s="11"/>
      <c r="Y116" s="11"/>
      <c r="Z116" s="11"/>
      <c r="AA116" s="11"/>
      <c r="AB116" s="11"/>
      <c r="AC116" s="11"/>
    </row>
    <row r="117" spans="23:29" s="10" customFormat="1" ht="11.25">
      <c r="W117" s="11"/>
      <c r="X117" s="11"/>
      <c r="Y117" s="11"/>
      <c r="Z117" s="11"/>
      <c r="AA117" s="11"/>
      <c r="AB117" s="11"/>
      <c r="AC117" s="11"/>
    </row>
    <row r="118" spans="23:29" s="10" customFormat="1" ht="11.25">
      <c r="W118" s="11"/>
      <c r="X118" s="11"/>
      <c r="Y118" s="11"/>
      <c r="Z118" s="11"/>
      <c r="AA118" s="11"/>
      <c r="AB118" s="11"/>
      <c r="AC118" s="11"/>
    </row>
    <row r="119" spans="23:29" s="10" customFormat="1" ht="11.25">
      <c r="W119" s="11"/>
      <c r="X119" s="11"/>
      <c r="Y119" s="11"/>
      <c r="Z119" s="11"/>
      <c r="AA119" s="11"/>
      <c r="AB119" s="11"/>
      <c r="AC119" s="11"/>
    </row>
  </sheetData>
  <sheetProtection algorithmName="SHA-512" hashValue="T5HSoGIPX79kohkSdESyydSZURixcfsePTHgXcUXb3XUW/VvYNFEFCmnUVnFTmWgkaERBZScE7jD2PnQgmUgtA==" saltValue="KIiNwxEavbf/OKYStaJA5g==" spinCount="100000" sheet="1" objects="1" scenarios="1" selectLockedCells="1"/>
  <mergeCells count="51">
    <mergeCell ref="AB31:AC31"/>
    <mergeCell ref="N45:Q45"/>
    <mergeCell ref="AB22:AH22"/>
    <mergeCell ref="AB24:AH24"/>
    <mergeCell ref="G77:J77"/>
    <mergeCell ref="W74:Y74"/>
    <mergeCell ref="I69:K69"/>
    <mergeCell ref="AB50:AH50"/>
    <mergeCell ref="G27:I27"/>
    <mergeCell ref="Q46:T46"/>
    <mergeCell ref="D42:G42"/>
    <mergeCell ref="V33:Y33"/>
    <mergeCell ref="V35:Y35"/>
    <mergeCell ref="V37:Y37"/>
    <mergeCell ref="P76:R76"/>
    <mergeCell ref="P74:S74"/>
    <mergeCell ref="AB47:AD47"/>
    <mergeCell ref="AE48:AG48"/>
    <mergeCell ref="AE45:AE46"/>
    <mergeCell ref="AF45:AF46"/>
    <mergeCell ref="B20:J20"/>
    <mergeCell ref="T22:W22"/>
    <mergeCell ref="H24:M24"/>
    <mergeCell ref="P25:R25"/>
    <mergeCell ref="S25:T25"/>
    <mergeCell ref="U25:W25"/>
    <mergeCell ref="A9:AA9"/>
    <mergeCell ref="A6:AA6"/>
    <mergeCell ref="B17:J17"/>
    <mergeCell ref="B18:J18"/>
    <mergeCell ref="B19:J19"/>
    <mergeCell ref="N17:P17"/>
    <mergeCell ref="Y1:Z1"/>
    <mergeCell ref="Y2:Z2"/>
    <mergeCell ref="Y3:Z3"/>
    <mergeCell ref="Y4:Z4"/>
    <mergeCell ref="Y5:Z5"/>
    <mergeCell ref="V79:Z79"/>
    <mergeCell ref="U110:W110"/>
    <mergeCell ref="X110:Z110"/>
    <mergeCell ref="AB45:AD46"/>
    <mergeCell ref="V85:Z85"/>
    <mergeCell ref="V86:Z86"/>
    <mergeCell ref="AB53:AH57"/>
    <mergeCell ref="AB51:AH52"/>
    <mergeCell ref="V84:Z84"/>
    <mergeCell ref="V80:Z80"/>
    <mergeCell ref="V81:Z81"/>
    <mergeCell ref="V82:Z82"/>
    <mergeCell ref="V83:Z83"/>
    <mergeCell ref="AG45:AG46"/>
  </mergeCells>
  <conditionalFormatting sqref="AD31">
    <cfRule type="cellIs" dxfId="1" priority="2" operator="greaterThan">
      <formula>67</formula>
    </cfRule>
  </conditionalFormatting>
  <conditionalFormatting sqref="AF25:AH25">
    <cfRule type="cellIs" dxfId="0" priority="1" operator="notEqual">
      <formula>""</formula>
    </cfRule>
  </conditionalFormatting>
  <dataValidations count="4">
    <dataValidation type="whole" operator="greaterThan" allowBlank="1" showInputMessage="1" showErrorMessage="1" sqref="IZ15:JA15 SV15:SW15 ACR15:ACS15 AMN15:AMO15 AWJ15:AWK15 BGF15:BGG15 BQB15:BQC15 BZX15:BZY15 CJT15:CJU15 CTP15:CTQ15 DDL15:DDM15 DNH15:DNI15 DXD15:DXE15 EGZ15:EHA15 EQV15:EQW15 FAR15:FAS15 FKN15:FKO15 FUJ15:FUK15 GEF15:GEG15 GOB15:GOC15 GXX15:GXY15 HHT15:HHU15 HRP15:HRQ15 IBL15:IBM15 ILH15:ILI15 IVD15:IVE15 JEZ15:JFA15 JOV15:JOW15 JYR15:JYS15 KIN15:KIO15 KSJ15:KSK15 LCF15:LCG15 LMB15:LMC15 LVX15:LVY15 MFT15:MFU15 MPP15:MPQ15 MZL15:MZM15 NJH15:NJI15 NTD15:NTE15 OCZ15:ODA15 OMV15:OMW15 OWR15:OWS15 PGN15:PGO15 PQJ15:PQK15 QAF15:QAG15 QKB15:QKC15 QTX15:QTY15 RDT15:RDU15 RNP15:RNQ15 RXL15:RXM15 SHH15:SHI15 SRD15:SRE15 TAZ15:TBA15 TKV15:TKW15 TUR15:TUS15 UEN15:UEO15 UOJ15:UOK15 UYF15:UYG15 VIB15:VIC15 VRX15:VRY15 WBT15:WBU15 WLP15:WLQ15 WVL15:WVM15" xr:uid="{00000000-0002-0000-0000-000000000000}">
      <formula1>2014</formula1>
    </dataValidation>
    <dataValidation type="whole" allowBlank="1" showInputMessage="1" showErrorMessage="1" error="Bitte einen Wert zwischen 63 und 67 eingeben und frühesten Rentenbeginn prüfen." sqref="AE31" xr:uid="{00000000-0002-0000-0000-000001000000}">
      <formula1>63</formula1>
      <formula2>67</formula2>
    </dataValidation>
    <dataValidation type="date" allowBlank="1" showInputMessage="1" showErrorMessage="1" error="Bitte Datum prüfen!" sqref="N17:P17" xr:uid="{00000000-0002-0000-0000-000002000000}">
      <formula1>17533</formula1>
      <formula2>42370</formula2>
    </dataValidation>
    <dataValidation type="date" allowBlank="1" showInputMessage="1" showErrorMessage="1" error="Bitte aktuelle Renteninformation verwenden!" sqref="T22:W22" xr:uid="{00000000-0002-0000-0000-000003000000}">
      <formula1>41275</formula1>
      <formula2>44926</formula2>
    </dataValidation>
  </dataValidations>
  <pageMargins left="0.7" right="0.7" top="0.75" bottom="0.75" header="0.3" footer="0.3"/>
  <pageSetup paperSize="9" orientation="portrait" r:id="rId1"/>
  <headerFooter differentFirst="1"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32</xdr:col>
                    <xdr:colOff>19050</xdr:colOff>
                    <xdr:row>36</xdr:row>
                    <xdr:rowOff>19050</xdr:rowOff>
                  </from>
                  <to>
                    <xdr:col>33</xdr:col>
                    <xdr:colOff>381000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date" operator="greaterThan" allowBlank="1" showInputMessage="1" showErrorMessage="1" error="Frühester Rentenbeginn ist mit dem 60. Lebensjahr.Bitte geben Sie ein gültiges Datum ein." xr:uid="{00000000-0002-0000-0000-000004000000}">
          <x14:formula1>
            <xm:f>Hilfe!B26</xm:f>
          </x14:formula1>
          <xm:sqref>G27:I27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F102"/>
  <sheetViews>
    <sheetView showGridLines="0" workbookViewId="0">
      <selection activeCell="B30" sqref="B30"/>
    </sheetView>
  </sheetViews>
  <sheetFormatPr baseColWidth="10" defaultRowHeight="15"/>
  <cols>
    <col min="1" max="1" width="23.7109375" customWidth="1"/>
    <col min="2" max="2" width="12" bestFit="1" customWidth="1"/>
    <col min="6" max="6" width="16.140625" customWidth="1"/>
  </cols>
  <sheetData>
    <row r="1" spans="1:6" ht="15.75" thickBot="1">
      <c r="A1" t="s">
        <v>0</v>
      </c>
      <c r="B1" s="52">
        <v>2022</v>
      </c>
      <c r="E1" s="24" t="s">
        <v>16</v>
      </c>
      <c r="F1" s="25" t="s">
        <v>17</v>
      </c>
    </row>
    <row r="2" spans="1:6">
      <c r="A2" t="s">
        <v>1</v>
      </c>
      <c r="B2" s="6" t="str">
        <f>"1/"&amp;B1&amp;""</f>
        <v>1/2022</v>
      </c>
      <c r="E2" s="26">
        <v>0</v>
      </c>
      <c r="F2" s="27">
        <v>0.59</v>
      </c>
    </row>
    <row r="3" spans="1:6">
      <c r="E3" s="26">
        <v>1</v>
      </c>
      <c r="F3" s="27">
        <v>0.59</v>
      </c>
    </row>
    <row r="4" spans="1:6">
      <c r="A4" t="s">
        <v>8</v>
      </c>
      <c r="B4">
        <v>1</v>
      </c>
      <c r="E4" s="26">
        <v>2</v>
      </c>
      <c r="F4" s="27">
        <v>0.57999999999999996</v>
      </c>
    </row>
    <row r="5" spans="1:6">
      <c r="A5" t="s">
        <v>9</v>
      </c>
      <c r="E5" s="26">
        <v>3</v>
      </c>
      <c r="F5" s="27">
        <v>0.57999999999999996</v>
      </c>
    </row>
    <row r="6" spans="1:6">
      <c r="E6" s="26">
        <v>4</v>
      </c>
      <c r="F6" s="27">
        <v>0.56999999999999995</v>
      </c>
    </row>
    <row r="7" spans="1:6">
      <c r="A7" t="s">
        <v>13</v>
      </c>
      <c r="B7" s="53">
        <f>14.6%/2</f>
        <v>7.2999999999999995E-2</v>
      </c>
      <c r="C7" t="s">
        <v>44</v>
      </c>
      <c r="E7" s="26">
        <v>5</v>
      </c>
      <c r="F7" s="27">
        <v>0.56999999999999995</v>
      </c>
    </row>
    <row r="8" spans="1:6">
      <c r="A8" t="s">
        <v>14</v>
      </c>
      <c r="B8" s="53">
        <v>3.0499999999999999E-2</v>
      </c>
      <c r="C8" t="s">
        <v>48</v>
      </c>
      <c r="E8" s="26">
        <v>6</v>
      </c>
      <c r="F8" s="27">
        <v>0.56000000000000005</v>
      </c>
    </row>
    <row r="9" spans="1:6">
      <c r="E9" s="26">
        <v>7</v>
      </c>
      <c r="F9" s="27">
        <v>0.56000000000000005</v>
      </c>
    </row>
    <row r="10" spans="1:6">
      <c r="A10" t="s">
        <v>15</v>
      </c>
      <c r="B10" s="62">
        <v>58050</v>
      </c>
      <c r="C10" s="55">
        <f>B10/12</f>
        <v>4837.5</v>
      </c>
      <c r="E10" s="26">
        <v>8</v>
      </c>
      <c r="F10" s="27">
        <v>0.56000000000000005</v>
      </c>
    </row>
    <row r="11" spans="1:6">
      <c r="E11" s="6">
        <v>9</v>
      </c>
      <c r="F11" s="27">
        <v>0.55000000000000004</v>
      </c>
    </row>
    <row r="12" spans="1:6">
      <c r="E12" s="6">
        <v>10</v>
      </c>
      <c r="F12" s="27">
        <v>0.55000000000000004</v>
      </c>
    </row>
    <row r="13" spans="1:6">
      <c r="E13" s="6">
        <v>11</v>
      </c>
      <c r="F13" s="27">
        <v>0.54</v>
      </c>
    </row>
    <row r="14" spans="1:6">
      <c r="E14" s="6">
        <v>12</v>
      </c>
      <c r="F14" s="27">
        <v>0.54</v>
      </c>
    </row>
    <row r="15" spans="1:6">
      <c r="E15" s="6">
        <v>13</v>
      </c>
      <c r="F15" s="27">
        <v>0.53</v>
      </c>
    </row>
    <row r="16" spans="1:6">
      <c r="A16" t="s">
        <v>25</v>
      </c>
      <c r="B16" s="32">
        <f>YEAR(Renteninfo!T22)-YEAR(Renteninfo!N17)</f>
        <v>27</v>
      </c>
      <c r="E16" s="6">
        <v>14</v>
      </c>
      <c r="F16" s="27">
        <v>0.53</v>
      </c>
    </row>
    <row r="17" spans="1:6">
      <c r="A17" t="s">
        <v>26</v>
      </c>
      <c r="B17" s="32">
        <f ca="1">YEAR(TODAY())-YEAR(Renteninfo!T22)</f>
        <v>0</v>
      </c>
      <c r="E17" s="6">
        <v>15</v>
      </c>
      <c r="F17" s="27">
        <v>0.52</v>
      </c>
    </row>
    <row r="18" spans="1:6">
      <c r="A18" t="s">
        <v>24</v>
      </c>
      <c r="B18" s="32">
        <f ca="1">SUM(B16:B17)</f>
        <v>27</v>
      </c>
      <c r="E18" s="6">
        <v>16</v>
      </c>
      <c r="F18" s="27">
        <v>0.52</v>
      </c>
    </row>
    <row r="19" spans="1:6">
      <c r="A19" t="s">
        <v>28</v>
      </c>
      <c r="B19" s="32">
        <f>YEAR(Renteninfo!G27)-YEAR(Renteninfo!N17)</f>
        <v>67</v>
      </c>
      <c r="E19" s="6">
        <v>17</v>
      </c>
      <c r="F19" s="27">
        <v>0.51</v>
      </c>
    </row>
    <row r="20" spans="1:6">
      <c r="A20" t="s">
        <v>27</v>
      </c>
      <c r="B20" s="32">
        <f>B19-B16</f>
        <v>40</v>
      </c>
      <c r="E20" s="6">
        <v>18</v>
      </c>
      <c r="F20" s="27">
        <v>0.51</v>
      </c>
    </row>
    <row r="21" spans="1:6">
      <c r="A21" t="s">
        <v>22</v>
      </c>
      <c r="B21" s="48">
        <f>ROUNDDOWN((1.01^(B20))*Renteninfo!V37,0)</f>
        <v>1755</v>
      </c>
      <c r="C21" s="31"/>
      <c r="E21" s="6">
        <v>19</v>
      </c>
      <c r="F21" s="27">
        <v>0.5</v>
      </c>
    </row>
    <row r="22" spans="1:6">
      <c r="A22" t="s">
        <v>23</v>
      </c>
      <c r="B22" s="48">
        <f>ROUNDDOWN((1.02^(B20))*Renteninfo!V37,-2)</f>
        <v>2600</v>
      </c>
      <c r="E22" s="6">
        <v>20</v>
      </c>
      <c r="F22" s="27">
        <v>0.5</v>
      </c>
    </row>
    <row r="23" spans="1:6">
      <c r="E23" s="6">
        <v>21</v>
      </c>
      <c r="F23" s="27">
        <v>0.49</v>
      </c>
    </row>
    <row r="24" spans="1:6">
      <c r="A24" t="s">
        <v>29</v>
      </c>
      <c r="B24">
        <f>ROUNDUP((1.015^(-B20))*100,0)</f>
        <v>56</v>
      </c>
      <c r="E24" s="6">
        <v>22</v>
      </c>
      <c r="F24" s="27">
        <v>0.49</v>
      </c>
    </row>
    <row r="25" spans="1:6">
      <c r="E25" s="6">
        <v>23</v>
      </c>
      <c r="F25" s="27">
        <v>0.48</v>
      </c>
    </row>
    <row r="26" spans="1:6">
      <c r="A26" t="s">
        <v>35</v>
      </c>
      <c r="B26" s="51">
        <f>Renteninfo!N17+21540</f>
        <v>56357</v>
      </c>
      <c r="E26" s="6">
        <v>24</v>
      </c>
      <c r="F26" s="27">
        <v>0.48</v>
      </c>
    </row>
    <row r="27" spans="1:6">
      <c r="A27" t="s">
        <v>36</v>
      </c>
      <c r="B27" t="str">
        <f>IF((YEAR(Renteninfo!G27)-YEAR(Renteninfo!N17))&gt;67,"Bitte Eingabe zum Beginndatum der Regelalterrente aus Renteninfo prüfen!","")</f>
        <v/>
      </c>
      <c r="E27" s="6">
        <v>25</v>
      </c>
      <c r="F27" s="27">
        <v>0.47</v>
      </c>
    </row>
    <row r="28" spans="1:6">
      <c r="E28" s="6">
        <v>26</v>
      </c>
      <c r="F28" s="27">
        <v>0.47</v>
      </c>
    </row>
    <row r="29" spans="1:6">
      <c r="A29" t="s">
        <v>41</v>
      </c>
      <c r="B29" s="62">
        <v>38901</v>
      </c>
      <c r="E29" s="6">
        <v>27</v>
      </c>
      <c r="F29" s="27">
        <v>0.46</v>
      </c>
    </row>
    <row r="30" spans="1:6">
      <c r="A30" t="s">
        <v>42</v>
      </c>
      <c r="B30" s="85">
        <v>34.19</v>
      </c>
      <c r="E30" s="6">
        <v>28</v>
      </c>
      <c r="F30" s="27">
        <v>0.45</v>
      </c>
    </row>
    <row r="31" spans="1:6">
      <c r="A31" t="s">
        <v>43</v>
      </c>
      <c r="B31" s="85">
        <v>33.229999999999997</v>
      </c>
      <c r="E31" s="6">
        <v>29</v>
      </c>
      <c r="F31" s="27">
        <v>0.45</v>
      </c>
    </row>
    <row r="32" spans="1:6">
      <c r="E32" s="6">
        <v>30</v>
      </c>
      <c r="F32" s="27">
        <v>0.44</v>
      </c>
    </row>
    <row r="33" spans="1:6">
      <c r="A33" s="52"/>
      <c r="B33" s="54" t="s">
        <v>49</v>
      </c>
      <c r="E33" s="6">
        <v>31</v>
      </c>
      <c r="F33" s="27">
        <v>0.44</v>
      </c>
    </row>
    <row r="34" spans="1:6">
      <c r="B34" t="s">
        <v>16</v>
      </c>
      <c r="C34" t="s">
        <v>63</v>
      </c>
      <c r="E34" s="6">
        <v>32</v>
      </c>
      <c r="F34" s="27">
        <v>0.43</v>
      </c>
    </row>
    <row r="35" spans="1:6">
      <c r="A35" t="s">
        <v>56</v>
      </c>
      <c r="B35" s="60">
        <f>VLOOKUP(B36,A39:C65,B4+1,TRUE)</f>
        <v>0.02</v>
      </c>
      <c r="C35" s="60">
        <f>VLOOKUP(C36,A39:C65,B4+1,TRUE)</f>
        <v>0</v>
      </c>
      <c r="E35" s="6">
        <v>33</v>
      </c>
      <c r="F35" s="27">
        <v>0.42</v>
      </c>
    </row>
    <row r="36" spans="1:6">
      <c r="A36" t="s">
        <v>52</v>
      </c>
      <c r="B36" s="59">
        <f>Renteninfo!AE32*12</f>
        <v>14148</v>
      </c>
      <c r="C36">
        <f>Renteninfo!V33*12</f>
        <v>7651.4400000000005</v>
      </c>
      <c r="E36" s="6">
        <v>34</v>
      </c>
      <c r="F36" s="27">
        <v>0.42</v>
      </c>
    </row>
    <row r="37" spans="1:6">
      <c r="E37" s="6">
        <v>35</v>
      </c>
      <c r="F37" s="27">
        <v>0.41</v>
      </c>
    </row>
    <row r="38" spans="1:6">
      <c r="A38" t="s">
        <v>53</v>
      </c>
      <c r="B38" t="s">
        <v>54</v>
      </c>
      <c r="C38" t="s">
        <v>55</v>
      </c>
      <c r="E38" s="6">
        <v>36</v>
      </c>
      <c r="F38" s="27">
        <v>0.4</v>
      </c>
    </row>
    <row r="39" spans="1:6">
      <c r="A39">
        <v>0</v>
      </c>
      <c r="B39" s="60">
        <v>0</v>
      </c>
      <c r="C39" s="60">
        <f>B39/2</f>
        <v>0</v>
      </c>
      <c r="E39" s="6">
        <v>37</v>
      </c>
      <c r="F39" s="27">
        <v>0.4</v>
      </c>
    </row>
    <row r="40" spans="1:6">
      <c r="A40">
        <v>5000</v>
      </c>
      <c r="B40" s="60">
        <v>0</v>
      </c>
      <c r="C40" s="60">
        <f t="shared" ref="C40:C65" si="0">B40/2</f>
        <v>0</v>
      </c>
      <c r="E40" s="6">
        <v>38</v>
      </c>
      <c r="F40" s="27">
        <v>0.39</v>
      </c>
    </row>
    <row r="41" spans="1:6">
      <c r="A41">
        <v>10000</v>
      </c>
      <c r="B41" s="60">
        <v>0.02</v>
      </c>
      <c r="C41" s="60">
        <f t="shared" si="0"/>
        <v>0.01</v>
      </c>
      <c r="E41" s="6">
        <v>39</v>
      </c>
      <c r="F41" s="27">
        <v>0.38</v>
      </c>
    </row>
    <row r="42" spans="1:6">
      <c r="A42">
        <v>20000</v>
      </c>
      <c r="B42" s="60">
        <v>0.12</v>
      </c>
      <c r="C42" s="60">
        <f t="shared" si="0"/>
        <v>0.06</v>
      </c>
      <c r="E42" s="6">
        <v>40</v>
      </c>
      <c r="F42" s="27">
        <v>0.38</v>
      </c>
    </row>
    <row r="43" spans="1:6">
      <c r="A43" s="58">
        <v>30000</v>
      </c>
      <c r="B43" s="60">
        <v>0.15</v>
      </c>
      <c r="C43" s="60">
        <f t="shared" si="0"/>
        <v>7.4999999999999997E-2</v>
      </c>
      <c r="E43" s="6">
        <v>41</v>
      </c>
      <c r="F43" s="27">
        <v>0.37</v>
      </c>
    </row>
    <row r="44" spans="1:6">
      <c r="A44" s="58">
        <v>40000</v>
      </c>
      <c r="B44" s="60">
        <v>0.22</v>
      </c>
      <c r="C44" s="60">
        <f t="shared" si="0"/>
        <v>0.11</v>
      </c>
      <c r="E44" s="6">
        <v>42</v>
      </c>
      <c r="F44" s="27">
        <v>0.36</v>
      </c>
    </row>
    <row r="45" spans="1:6">
      <c r="A45" s="58">
        <v>50000</v>
      </c>
      <c r="B45" s="60">
        <v>0.25</v>
      </c>
      <c r="C45" s="60">
        <f t="shared" si="0"/>
        <v>0.125</v>
      </c>
      <c r="E45" s="6">
        <v>43</v>
      </c>
      <c r="F45" s="27">
        <v>0.35</v>
      </c>
    </row>
    <row r="46" spans="1:6">
      <c r="A46" s="58">
        <v>60000</v>
      </c>
      <c r="B46" s="60">
        <v>0.26</v>
      </c>
      <c r="C46" s="60">
        <f t="shared" si="0"/>
        <v>0.13</v>
      </c>
      <c r="E46" s="6">
        <v>44</v>
      </c>
      <c r="F46" s="27">
        <v>0.35</v>
      </c>
    </row>
    <row r="47" spans="1:6">
      <c r="A47" s="58">
        <v>70000</v>
      </c>
      <c r="B47" s="60">
        <v>0.27</v>
      </c>
      <c r="C47" s="60">
        <f t="shared" si="0"/>
        <v>0.13500000000000001</v>
      </c>
      <c r="E47" s="6">
        <v>45</v>
      </c>
      <c r="F47" s="27">
        <v>0.34</v>
      </c>
    </row>
    <row r="48" spans="1:6">
      <c r="A48" s="58">
        <v>80000</v>
      </c>
      <c r="B48" s="60">
        <v>0.28000000000000003</v>
      </c>
      <c r="C48" s="60">
        <f t="shared" si="0"/>
        <v>0.14000000000000001</v>
      </c>
      <c r="E48" s="6">
        <v>46</v>
      </c>
      <c r="F48" s="27">
        <v>0.33</v>
      </c>
    </row>
    <row r="49" spans="1:6">
      <c r="A49" s="58">
        <v>90000</v>
      </c>
      <c r="B49" s="60">
        <v>0.3</v>
      </c>
      <c r="C49" s="60">
        <f t="shared" si="0"/>
        <v>0.15</v>
      </c>
      <c r="E49" s="6">
        <v>47</v>
      </c>
      <c r="F49" s="27">
        <v>0.33</v>
      </c>
    </row>
    <row r="50" spans="1:6">
      <c r="A50" s="58">
        <v>100000</v>
      </c>
      <c r="B50" s="60">
        <v>0.33</v>
      </c>
      <c r="C50" s="60">
        <f t="shared" si="0"/>
        <v>0.16500000000000001</v>
      </c>
      <c r="E50" s="6">
        <v>48</v>
      </c>
      <c r="F50" s="27">
        <v>0.32</v>
      </c>
    </row>
    <row r="51" spans="1:6">
      <c r="A51" s="58">
        <v>110000</v>
      </c>
      <c r="B51" s="60">
        <v>0.33</v>
      </c>
      <c r="C51" s="60">
        <f t="shared" si="0"/>
        <v>0.16500000000000001</v>
      </c>
      <c r="E51" s="6">
        <v>49</v>
      </c>
      <c r="F51" s="27">
        <v>0.31</v>
      </c>
    </row>
    <row r="52" spans="1:6">
      <c r="A52" s="58">
        <v>120000</v>
      </c>
      <c r="B52" s="60">
        <v>0.34</v>
      </c>
      <c r="C52" s="60">
        <f t="shared" si="0"/>
        <v>0.17</v>
      </c>
      <c r="E52" s="6">
        <v>50</v>
      </c>
      <c r="F52" s="27">
        <v>0.3</v>
      </c>
    </row>
    <row r="53" spans="1:6">
      <c r="A53" s="58">
        <v>130000</v>
      </c>
      <c r="B53" s="60">
        <v>0.34</v>
      </c>
      <c r="C53" s="60">
        <f t="shared" si="0"/>
        <v>0.17</v>
      </c>
      <c r="E53" s="6">
        <v>51</v>
      </c>
      <c r="F53" s="27">
        <v>0.28999999999999998</v>
      </c>
    </row>
    <row r="54" spans="1:6">
      <c r="A54" s="58">
        <v>140000</v>
      </c>
      <c r="B54" s="60">
        <v>0.35</v>
      </c>
      <c r="C54" s="60">
        <f t="shared" si="0"/>
        <v>0.17499999999999999</v>
      </c>
      <c r="E54" s="6">
        <v>52</v>
      </c>
      <c r="F54" s="27">
        <v>0.28999999999999998</v>
      </c>
    </row>
    <row r="55" spans="1:6">
      <c r="A55" s="58">
        <v>150000</v>
      </c>
      <c r="B55" s="60">
        <v>0.35</v>
      </c>
      <c r="C55" s="60">
        <f t="shared" si="0"/>
        <v>0.17499999999999999</v>
      </c>
      <c r="E55" s="6">
        <v>53</v>
      </c>
      <c r="F55" s="27">
        <v>0.28000000000000003</v>
      </c>
    </row>
    <row r="56" spans="1:6">
      <c r="A56" s="58">
        <v>160000</v>
      </c>
      <c r="B56" s="60">
        <v>0.36</v>
      </c>
      <c r="C56" s="60">
        <f t="shared" si="0"/>
        <v>0.18</v>
      </c>
      <c r="E56" s="6">
        <v>54</v>
      </c>
      <c r="F56" s="27">
        <v>0.27</v>
      </c>
    </row>
    <row r="57" spans="1:6">
      <c r="A57" s="58">
        <v>170000</v>
      </c>
      <c r="B57" s="60">
        <v>0.37</v>
      </c>
      <c r="C57" s="60">
        <f t="shared" si="0"/>
        <v>0.185</v>
      </c>
      <c r="E57" s="6">
        <v>55</v>
      </c>
      <c r="F57" s="27">
        <v>0.26</v>
      </c>
    </row>
    <row r="58" spans="1:6">
      <c r="A58" s="58">
        <v>180000</v>
      </c>
      <c r="B58" s="60">
        <v>0.37</v>
      </c>
      <c r="C58" s="60">
        <f t="shared" si="0"/>
        <v>0.185</v>
      </c>
      <c r="E58" s="6">
        <v>56</v>
      </c>
      <c r="F58" s="27">
        <v>0.26</v>
      </c>
    </row>
    <row r="59" spans="1:6">
      <c r="A59" s="58">
        <v>190000</v>
      </c>
      <c r="B59" s="60">
        <v>0.38</v>
      </c>
      <c r="C59" s="60">
        <f t="shared" si="0"/>
        <v>0.19</v>
      </c>
      <c r="E59" s="6">
        <v>57</v>
      </c>
      <c r="F59" s="27">
        <v>0.25</v>
      </c>
    </row>
    <row r="60" spans="1:6">
      <c r="A60" s="58">
        <v>200000</v>
      </c>
      <c r="B60" s="60">
        <v>0.38</v>
      </c>
      <c r="C60" s="60">
        <f t="shared" si="0"/>
        <v>0.19</v>
      </c>
      <c r="E60" s="6">
        <v>58</v>
      </c>
      <c r="F60" s="27">
        <v>0.24</v>
      </c>
    </row>
    <row r="61" spans="1:6">
      <c r="A61" s="58">
        <v>210000</v>
      </c>
      <c r="B61" s="60">
        <v>0.38</v>
      </c>
      <c r="C61" s="60">
        <f t="shared" si="0"/>
        <v>0.19</v>
      </c>
      <c r="E61" s="6">
        <v>59</v>
      </c>
      <c r="F61" s="27">
        <v>0.23</v>
      </c>
    </row>
    <row r="62" spans="1:6">
      <c r="A62" s="58">
        <v>220000</v>
      </c>
      <c r="B62" s="60">
        <v>0.38</v>
      </c>
      <c r="C62" s="60">
        <f t="shared" si="0"/>
        <v>0.19</v>
      </c>
      <c r="E62" s="6">
        <v>60</v>
      </c>
      <c r="F62" s="27">
        <v>0.22</v>
      </c>
    </row>
    <row r="63" spans="1:6">
      <c r="A63" s="58">
        <v>230000</v>
      </c>
      <c r="B63" s="60">
        <v>0.39</v>
      </c>
      <c r="C63" s="60">
        <f t="shared" si="0"/>
        <v>0.19500000000000001</v>
      </c>
      <c r="E63" s="6">
        <v>61</v>
      </c>
      <c r="F63" s="27">
        <v>0.22</v>
      </c>
    </row>
    <row r="64" spans="1:6">
      <c r="A64" s="58">
        <v>240000</v>
      </c>
      <c r="B64" s="60">
        <v>0.39</v>
      </c>
      <c r="C64" s="60">
        <f t="shared" si="0"/>
        <v>0.19500000000000001</v>
      </c>
      <c r="E64" s="6">
        <v>62</v>
      </c>
      <c r="F64" s="27">
        <v>0.21</v>
      </c>
    </row>
    <row r="65" spans="1:6">
      <c r="A65" s="58">
        <v>250000</v>
      </c>
      <c r="B65" s="60">
        <v>0.4</v>
      </c>
      <c r="C65" s="60">
        <f t="shared" si="0"/>
        <v>0.2</v>
      </c>
      <c r="E65" s="6">
        <v>63</v>
      </c>
      <c r="F65" s="27">
        <v>0.2</v>
      </c>
    </row>
    <row r="66" spans="1:6">
      <c r="E66" s="6">
        <v>64</v>
      </c>
      <c r="F66" s="27">
        <v>0.19</v>
      </c>
    </row>
    <row r="67" spans="1:6">
      <c r="E67" s="6">
        <v>65</v>
      </c>
      <c r="F67" s="27">
        <v>0.18</v>
      </c>
    </row>
    <row r="68" spans="1:6">
      <c r="E68" s="6">
        <v>66</v>
      </c>
      <c r="F68" s="27">
        <v>0.18</v>
      </c>
    </row>
    <row r="69" spans="1:6">
      <c r="E69" s="6">
        <v>67</v>
      </c>
      <c r="F69" s="27">
        <v>0.17</v>
      </c>
    </row>
    <row r="70" spans="1:6">
      <c r="E70" s="6">
        <v>68</v>
      </c>
      <c r="F70" s="27">
        <v>0.16</v>
      </c>
    </row>
    <row r="71" spans="1:6">
      <c r="E71" s="6">
        <v>69</v>
      </c>
      <c r="F71" s="27">
        <v>0.15</v>
      </c>
    </row>
    <row r="72" spans="1:6">
      <c r="E72" s="6">
        <v>70</v>
      </c>
      <c r="F72" s="27">
        <v>0.15</v>
      </c>
    </row>
    <row r="73" spans="1:6">
      <c r="E73" s="6">
        <v>71</v>
      </c>
      <c r="F73" s="27">
        <v>0.14000000000000001</v>
      </c>
    </row>
    <row r="74" spans="1:6">
      <c r="E74" s="6">
        <v>72</v>
      </c>
      <c r="F74" s="27">
        <v>0.13</v>
      </c>
    </row>
    <row r="75" spans="1:6">
      <c r="E75" s="6">
        <v>73</v>
      </c>
      <c r="F75" s="27">
        <v>0.13</v>
      </c>
    </row>
    <row r="76" spans="1:6">
      <c r="E76" s="6">
        <v>74</v>
      </c>
      <c r="F76" s="27">
        <v>0.12</v>
      </c>
    </row>
    <row r="77" spans="1:6">
      <c r="E77" s="6">
        <v>75</v>
      </c>
      <c r="F77" s="27">
        <v>0.11</v>
      </c>
    </row>
    <row r="78" spans="1:6">
      <c r="E78" s="6">
        <v>76</v>
      </c>
      <c r="F78" s="27">
        <v>0.1</v>
      </c>
    </row>
    <row r="79" spans="1:6">
      <c r="E79" s="6">
        <v>77</v>
      </c>
      <c r="F79" s="27">
        <v>0.1</v>
      </c>
    </row>
    <row r="80" spans="1:6">
      <c r="E80" s="6">
        <v>78</v>
      </c>
      <c r="F80" s="27">
        <v>0.09</v>
      </c>
    </row>
    <row r="81" spans="5:6">
      <c r="E81" s="6">
        <v>79</v>
      </c>
      <c r="F81" s="27">
        <v>0.09</v>
      </c>
    </row>
    <row r="82" spans="5:6">
      <c r="E82" s="6">
        <v>80</v>
      </c>
      <c r="F82" s="27">
        <v>0.08</v>
      </c>
    </row>
    <row r="83" spans="5:6">
      <c r="E83" s="6">
        <v>81</v>
      </c>
      <c r="F83" s="27">
        <v>7.0000000000000007E-2</v>
      </c>
    </row>
    <row r="84" spans="5:6">
      <c r="E84" s="6">
        <v>82</v>
      </c>
      <c r="F84" s="27">
        <v>7.0000000000000007E-2</v>
      </c>
    </row>
    <row r="85" spans="5:6">
      <c r="E85" s="6">
        <v>83</v>
      </c>
      <c r="F85" s="27">
        <v>0.06</v>
      </c>
    </row>
    <row r="86" spans="5:6">
      <c r="E86" s="6">
        <v>84</v>
      </c>
      <c r="F86" s="27">
        <v>0.06</v>
      </c>
    </row>
    <row r="87" spans="5:6">
      <c r="E87" s="6">
        <v>85</v>
      </c>
      <c r="F87" s="27">
        <v>0.05</v>
      </c>
    </row>
    <row r="88" spans="5:6">
      <c r="E88" s="6">
        <v>86</v>
      </c>
      <c r="F88" s="27">
        <v>0.05</v>
      </c>
    </row>
    <row r="89" spans="5:6">
      <c r="E89" s="6">
        <v>87</v>
      </c>
      <c r="F89" s="27">
        <v>0.05</v>
      </c>
    </row>
    <row r="90" spans="5:6">
      <c r="E90" s="6">
        <v>88</v>
      </c>
      <c r="F90" s="27">
        <v>0.04</v>
      </c>
    </row>
    <row r="91" spans="5:6">
      <c r="E91" s="6">
        <v>89</v>
      </c>
      <c r="F91" s="27">
        <v>0.04</v>
      </c>
    </row>
    <row r="92" spans="5:6">
      <c r="E92" s="6">
        <v>90</v>
      </c>
      <c r="F92" s="27">
        <v>0.04</v>
      </c>
    </row>
    <row r="93" spans="5:6">
      <c r="E93" s="6">
        <v>91</v>
      </c>
      <c r="F93" s="27">
        <v>0.04</v>
      </c>
    </row>
    <row r="94" spans="5:6">
      <c r="E94" s="6">
        <v>92</v>
      </c>
      <c r="F94" s="27">
        <v>0.03</v>
      </c>
    </row>
    <row r="95" spans="5:6">
      <c r="E95" s="6">
        <v>93</v>
      </c>
      <c r="F95" s="27">
        <v>0.03</v>
      </c>
    </row>
    <row r="96" spans="5:6">
      <c r="E96" s="6">
        <v>94</v>
      </c>
      <c r="F96" s="27">
        <v>0.02</v>
      </c>
    </row>
    <row r="97" spans="5:6">
      <c r="E97" s="6">
        <v>95</v>
      </c>
      <c r="F97" s="27">
        <v>0.02</v>
      </c>
    </row>
    <row r="98" spans="5:6">
      <c r="E98" s="6">
        <v>96</v>
      </c>
      <c r="F98" s="27">
        <v>0.02</v>
      </c>
    </row>
    <row r="99" spans="5:6">
      <c r="E99" s="6">
        <v>97</v>
      </c>
      <c r="F99" s="27">
        <v>0.01</v>
      </c>
    </row>
    <row r="100" spans="5:6">
      <c r="E100" s="6">
        <v>98</v>
      </c>
      <c r="F100" s="27">
        <v>0.01</v>
      </c>
    </row>
    <row r="101" spans="5:6">
      <c r="E101" s="6">
        <v>99</v>
      </c>
      <c r="F101" s="27">
        <v>0.01</v>
      </c>
    </row>
    <row r="102" spans="5:6">
      <c r="E102" s="6">
        <v>100</v>
      </c>
      <c r="F102" s="27">
        <v>0.01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Renteninfo</vt:lpstr>
      <vt:lpstr>Hilfe</vt:lpstr>
      <vt:lpstr>Renteninfo!Druckbereich</vt:lpstr>
    </vt:vector>
  </TitlesOfParts>
  <Company>Helvetia Versicherungen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Netzwerktechnik</dc:creator>
  <cp:lastModifiedBy>Guntram Overbeck</cp:lastModifiedBy>
  <cp:lastPrinted>2021-07-14T11:28:05Z</cp:lastPrinted>
  <dcterms:created xsi:type="dcterms:W3CDTF">2014-11-13T10:07:14Z</dcterms:created>
  <dcterms:modified xsi:type="dcterms:W3CDTF">2022-01-13T08:24:33Z</dcterms:modified>
</cp:coreProperties>
</file>